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1 ALENA\2021_VŠB OSTRAVA ŠKOLÍCÍ MÍSTNOST\VŠB_SKOL_PODKL_21_03_01\PŘIJATÉ\VEZENSKY\ODEVZDANI_21_07_31\"/>
    </mc:Choice>
  </mc:AlternateContent>
  <bookViews>
    <workbookView xWindow="0" yWindow="0" windowWidth="23040" windowHeight="9972" activeTab="1"/>
  </bookViews>
  <sheets>
    <sheet name="Rekapitulace stavby" sheetId="1" r:id="rId1"/>
    <sheet name="2021_08_02 - IT4 INNOVATI..." sheetId="2" r:id="rId2"/>
  </sheets>
  <definedNames>
    <definedName name="_xlnm._FilterDatabase" localSheetId="1" hidden="1">'2021_08_02 - IT4 INNOVATI...'!$C$132:$K$337</definedName>
    <definedName name="_xlnm.Print_Titles" localSheetId="1">'2021_08_02 - IT4 INNOVATI...'!$132:$132</definedName>
    <definedName name="_xlnm.Print_Titles" localSheetId="0">'Rekapitulace stavby'!$92:$92</definedName>
    <definedName name="_xlnm.Print_Area" localSheetId="1">'2021_08_02 - IT4 INNOVATI...'!$C$4:$J$76,'2021_08_02 - IT4 INNOVATI...'!$C$82:$J$116,'2021_08_02 - IT4 INNOVATI...'!$C$122:$K$337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T211" i="2" s="1"/>
  <c r="R212" i="2"/>
  <c r="R211" i="2" s="1"/>
  <c r="P212" i="2"/>
  <c r="P211" i="2" s="1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T183" i="2"/>
  <c r="R184" i="2"/>
  <c r="R183" i="2"/>
  <c r="P184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T173" i="2"/>
  <c r="R174" i="2"/>
  <c r="R173" i="2"/>
  <c r="P174" i="2"/>
  <c r="P173" i="2"/>
  <c r="BI170" i="2"/>
  <c r="BH170" i="2"/>
  <c r="BG170" i="2"/>
  <c r="BF170" i="2"/>
  <c r="T170" i="2"/>
  <c r="T169" i="2"/>
  <c r="R170" i="2"/>
  <c r="R169" i="2"/>
  <c r="P170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J129" i="2"/>
  <c r="F129" i="2"/>
  <c r="F127" i="2"/>
  <c r="E125" i="2"/>
  <c r="J89" i="2"/>
  <c r="F89" i="2"/>
  <c r="F87" i="2"/>
  <c r="E85" i="2"/>
  <c r="J22" i="2"/>
  <c r="E22" i="2"/>
  <c r="J90" i="2"/>
  <c r="J21" i="2"/>
  <c r="J16" i="2"/>
  <c r="E16" i="2"/>
  <c r="F130" i="2"/>
  <c r="J15" i="2"/>
  <c r="J10" i="2"/>
  <c r="J87" i="2" s="1"/>
  <c r="L90" i="1"/>
  <c r="AM90" i="1"/>
  <c r="AM89" i="1"/>
  <c r="L89" i="1"/>
  <c r="AM87" i="1"/>
  <c r="L87" i="1"/>
  <c r="L85" i="1"/>
  <c r="L84" i="1"/>
  <c r="J308" i="2"/>
  <c r="BK253" i="2"/>
  <c r="BK218" i="2"/>
  <c r="BK200" i="2"/>
  <c r="J188" i="2"/>
  <c r="BK308" i="2"/>
  <c r="BK272" i="2"/>
  <c r="J223" i="2"/>
  <c r="BK196" i="2"/>
  <c r="J181" i="2"/>
  <c r="J337" i="2"/>
  <c r="BK324" i="2"/>
  <c r="J306" i="2"/>
  <c r="BK229" i="2"/>
  <c r="J189" i="2"/>
  <c r="J160" i="2"/>
  <c r="J333" i="2"/>
  <c r="J257" i="2"/>
  <c r="BK202" i="2"/>
  <c r="BK136" i="2"/>
  <c r="J276" i="2"/>
  <c r="BK247" i="2"/>
  <c r="BK188" i="2"/>
  <c r="J166" i="2"/>
  <c r="J137" i="2"/>
  <c r="J289" i="2"/>
  <c r="BK263" i="2"/>
  <c r="J231" i="2"/>
  <c r="J200" i="2"/>
  <c r="BK186" i="2"/>
  <c r="J136" i="2"/>
  <c r="BK178" i="2"/>
  <c r="BK320" i="2"/>
  <c r="J274" i="2"/>
  <c r="BK227" i="2"/>
  <c r="J209" i="2"/>
  <c r="J192" i="2"/>
  <c r="BK145" i="2"/>
  <c r="J305" i="2"/>
  <c r="J270" i="2"/>
  <c r="J214" i="2"/>
  <c r="J199" i="2"/>
  <c r="J167" i="2"/>
  <c r="BK327" i="2"/>
  <c r="J292" i="2"/>
  <c r="BK249" i="2"/>
  <c r="J218" i="2"/>
  <c r="BK170" i="2"/>
  <c r="BK331" i="2"/>
  <c r="BK251" i="2"/>
  <c r="BK295" i="2"/>
  <c r="BK210" i="2"/>
  <c r="BK189" i="2"/>
  <c r="BK312" i="2"/>
  <c r="BK239" i="2"/>
  <c r="J219" i="2"/>
  <c r="J179" i="2"/>
  <c r="BK163" i="2"/>
  <c r="J322" i="2"/>
  <c r="J280" i="2"/>
  <c r="J247" i="2"/>
  <c r="BK234" i="2"/>
  <c r="BK216" i="2"/>
  <c r="BK208" i="2"/>
  <c r="BK198" i="2"/>
  <c r="J184" i="2"/>
  <c r="J320" i="2"/>
  <c r="BK233" i="2"/>
  <c r="BK191" i="2"/>
  <c r="BK289" i="2"/>
  <c r="BK235" i="2"/>
  <c r="BK205" i="2"/>
  <c r="J196" i="2"/>
  <c r="BK137" i="2"/>
  <c r="J253" i="2"/>
  <c r="J208" i="2"/>
  <c r="BK187" i="2"/>
  <c r="BK160" i="2"/>
  <c r="BK314" i="2"/>
  <c r="BK221" i="2"/>
  <c r="BK179" i="2"/>
  <c r="J335" i="2"/>
  <c r="BK335" i="2"/>
  <c r="J272" i="2"/>
  <c r="BK180" i="2"/>
  <c r="J291" i="2"/>
  <c r="J251" i="2"/>
  <c r="J193" i="2"/>
  <c r="J174" i="2"/>
  <c r="J145" i="2"/>
  <c r="BK310" i="2"/>
  <c r="BK276" i="2"/>
  <c r="BK219" i="2"/>
  <c r="BK206" i="2"/>
  <c r="J194" i="2"/>
  <c r="BK155" i="2"/>
  <c r="J266" i="2"/>
  <c r="J177" i="2"/>
  <c r="J316" i="2"/>
  <c r="BK280" i="2"/>
  <c r="J249" i="2"/>
  <c r="J210" i="2"/>
  <c r="BK197" i="2"/>
  <c r="BK181" i="2"/>
  <c r="AS94" i="1"/>
  <c r="BK274" i="2"/>
  <c r="BK231" i="2"/>
  <c r="J204" i="2"/>
  <c r="BK190" i="2"/>
  <c r="BK177" i="2"/>
  <c r="J331" i="2"/>
  <c r="J312" i="2"/>
  <c r="BK275" i="2"/>
  <c r="BK194" i="2"/>
  <c r="J187" i="2"/>
  <c r="BK316" i="2"/>
  <c r="J237" i="2"/>
  <c r="J302" i="2"/>
  <c r="J207" i="2"/>
  <c r="J155" i="2"/>
  <c r="BK305" i="2"/>
  <c r="J273" i="2"/>
  <c r="J229" i="2"/>
  <c r="J217" i="2"/>
  <c r="J168" i="2"/>
  <c r="BK153" i="2"/>
  <c r="BK333" i="2"/>
  <c r="BK294" i="2"/>
  <c r="BK273" i="2"/>
  <c r="J243" i="2"/>
  <c r="J221" i="2"/>
  <c r="BK214" i="2"/>
  <c r="BK193" i="2"/>
  <c r="BK167" i="2"/>
  <c r="BK277" i="2"/>
  <c r="BK225" i="2"/>
  <c r="J314" i="2"/>
  <c r="J275" i="2"/>
  <c r="BK215" i="2"/>
  <c r="J202" i="2"/>
  <c r="J170" i="2"/>
  <c r="BK306" i="2"/>
  <c r="BK154" i="2"/>
  <c r="BK243" i="2"/>
  <c r="J201" i="2"/>
  <c r="BK302" i="2"/>
  <c r="BK270" i="2"/>
  <c r="J212" i="2"/>
  <c r="J198" i="2"/>
  <c r="J154" i="2"/>
  <c r="J324" i="2"/>
  <c r="J288" i="2"/>
  <c r="BK266" i="2"/>
  <c r="BK209" i="2"/>
  <c r="J191" i="2"/>
  <c r="BK182" i="2"/>
  <c r="J164" i="2"/>
  <c r="BK329" i="2"/>
  <c r="J310" i="2"/>
  <c r="J286" i="2"/>
  <c r="J225" i="2"/>
  <c r="J190" i="2"/>
  <c r="BK166" i="2"/>
  <c r="J294" i="2"/>
  <c r="J329" i="2"/>
  <c r="J254" i="2"/>
  <c r="J205" i="2"/>
  <c r="J153" i="2"/>
  <c r="BK286" i="2"/>
  <c r="J263" i="2"/>
  <c r="J234" i="2"/>
  <c r="J180" i="2"/>
  <c r="BK292" i="2"/>
  <c r="J239" i="2"/>
  <c r="BK217" i="2"/>
  <c r="BK201" i="2"/>
  <c r="J197" i="2"/>
  <c r="J178" i="2"/>
  <c r="BK237" i="2"/>
  <c r="BK192" i="2"/>
  <c r="BK168" i="2"/>
  <c r="BK337" i="2"/>
  <c r="J277" i="2"/>
  <c r="J233" i="2"/>
  <c r="J206" i="2"/>
  <c r="BK174" i="2"/>
  <c r="J295" i="2"/>
  <c r="J227" i="2"/>
  <c r="BK207" i="2"/>
  <c r="J186" i="2"/>
  <c r="BK152" i="2"/>
  <c r="BK322" i="2"/>
  <c r="BK282" i="2"/>
  <c r="J216" i="2"/>
  <c r="BK184" i="2"/>
  <c r="BK291" i="2"/>
  <c r="J327" i="2"/>
  <c r="BK212" i="2"/>
  <c r="J163" i="2"/>
  <c r="J282" i="2"/>
  <c r="BK254" i="2"/>
  <c r="BK223" i="2"/>
  <c r="J182" i="2"/>
  <c r="J152" i="2"/>
  <c r="J318" i="2"/>
  <c r="BK288" i="2"/>
  <c r="BK257" i="2"/>
  <c r="J235" i="2"/>
  <c r="J215" i="2"/>
  <c r="BK199" i="2"/>
  <c r="BK164" i="2"/>
  <c r="BK318" i="2"/>
  <c r="BK204" i="2"/>
  <c r="P135" i="2" l="1"/>
  <c r="R151" i="2"/>
  <c r="R162" i="2"/>
  <c r="T176" i="2"/>
  <c r="T172" i="2" s="1"/>
  <c r="T171" i="2" s="1"/>
  <c r="P185" i="2"/>
  <c r="T195" i="2"/>
  <c r="R203" i="2"/>
  <c r="T213" i="2"/>
  <c r="T236" i="2"/>
  <c r="R135" i="2"/>
  <c r="R134" i="2" s="1"/>
  <c r="T151" i="2"/>
  <c r="R176" i="2"/>
  <c r="R185" i="2"/>
  <c r="R172" i="2" s="1"/>
  <c r="R171" i="2" s="1"/>
  <c r="BK203" i="2"/>
  <c r="J203" i="2"/>
  <c r="J107" i="2" s="1"/>
  <c r="BK213" i="2"/>
  <c r="J213" i="2" s="1"/>
  <c r="J109" i="2" s="1"/>
  <c r="BK220" i="2"/>
  <c r="J220" i="2" s="1"/>
  <c r="J110" i="2" s="1"/>
  <c r="R236" i="2"/>
  <c r="BK135" i="2"/>
  <c r="J135" i="2"/>
  <c r="J96" i="2"/>
  <c r="BK151" i="2"/>
  <c r="J151" i="2" s="1"/>
  <c r="J97" i="2" s="1"/>
  <c r="P162" i="2"/>
  <c r="BK176" i="2"/>
  <c r="J176" i="2" s="1"/>
  <c r="J103" i="2" s="1"/>
  <c r="BK185" i="2"/>
  <c r="J185" i="2" s="1"/>
  <c r="J105" i="2" s="1"/>
  <c r="T185" i="2"/>
  <c r="P195" i="2"/>
  <c r="P203" i="2"/>
  <c r="P220" i="2"/>
  <c r="T220" i="2"/>
  <c r="BK271" i="2"/>
  <c r="J271" i="2" s="1"/>
  <c r="J112" i="2" s="1"/>
  <c r="BK290" i="2"/>
  <c r="J290" i="2"/>
  <c r="J113" i="2" s="1"/>
  <c r="T290" i="2"/>
  <c r="P151" i="2"/>
  <c r="T162" i="2"/>
  <c r="P176" i="2"/>
  <c r="BK195" i="2"/>
  <c r="J195" i="2" s="1"/>
  <c r="J106" i="2" s="1"/>
  <c r="R195" i="2"/>
  <c r="T203" i="2"/>
  <c r="R213" i="2"/>
  <c r="BK236" i="2"/>
  <c r="J236" i="2" s="1"/>
  <c r="J111" i="2" s="1"/>
  <c r="R271" i="2"/>
  <c r="P290" i="2"/>
  <c r="P304" i="2"/>
  <c r="T271" i="2"/>
  <c r="R290" i="2"/>
  <c r="R304" i="2"/>
  <c r="T135" i="2"/>
  <c r="T134" i="2"/>
  <c r="BK162" i="2"/>
  <c r="J162" i="2"/>
  <c r="J98" i="2" s="1"/>
  <c r="P213" i="2"/>
  <c r="P172" i="2" s="1"/>
  <c r="P171" i="2" s="1"/>
  <c r="R220" i="2"/>
  <c r="P236" i="2"/>
  <c r="P271" i="2"/>
  <c r="BK304" i="2"/>
  <c r="J304" i="2" s="1"/>
  <c r="J114" i="2" s="1"/>
  <c r="T304" i="2"/>
  <c r="BK326" i="2"/>
  <c r="J326" i="2" s="1"/>
  <c r="J115" i="2" s="1"/>
  <c r="P326" i="2"/>
  <c r="R326" i="2"/>
  <c r="T326" i="2"/>
  <c r="BK211" i="2"/>
  <c r="J211" i="2" s="1"/>
  <c r="J108" i="2" s="1"/>
  <c r="BK169" i="2"/>
  <c r="J169" i="2"/>
  <c r="J99" i="2" s="1"/>
  <c r="BK173" i="2"/>
  <c r="J173" i="2" s="1"/>
  <c r="J102" i="2" s="1"/>
  <c r="BK183" i="2"/>
  <c r="J183" i="2"/>
  <c r="J104" i="2" s="1"/>
  <c r="F90" i="2"/>
  <c r="J130" i="2"/>
  <c r="BE137" i="2"/>
  <c r="BE145" i="2"/>
  <c r="BE152" i="2"/>
  <c r="BE164" i="2"/>
  <c r="BE166" i="2"/>
  <c r="BE167" i="2"/>
  <c r="BE180" i="2"/>
  <c r="BE182" i="2"/>
  <c r="BE184" i="2"/>
  <c r="BE187" i="2"/>
  <c r="BE216" i="2"/>
  <c r="BE217" i="2"/>
  <c r="BE249" i="2"/>
  <c r="BE272" i="2"/>
  <c r="BE280" i="2"/>
  <c r="BE288" i="2"/>
  <c r="BE322" i="2"/>
  <c r="J127" i="2"/>
  <c r="BE177" i="2"/>
  <c r="BE181" i="2"/>
  <c r="BE192" i="2"/>
  <c r="BE205" i="2"/>
  <c r="BE212" i="2"/>
  <c r="BE215" i="2"/>
  <c r="BE218" i="2"/>
  <c r="BE219" i="2"/>
  <c r="BE227" i="2"/>
  <c r="BE233" i="2"/>
  <c r="BE235" i="2"/>
  <c r="BE237" i="2"/>
  <c r="BE270" i="2"/>
  <c r="BE274" i="2"/>
  <c r="BE275" i="2"/>
  <c r="BE277" i="2"/>
  <c r="BE306" i="2"/>
  <c r="BE308" i="2"/>
  <c r="BE314" i="2"/>
  <c r="BE327" i="2"/>
  <c r="BE154" i="2"/>
  <c r="BE155" i="2"/>
  <c r="BE160" i="2"/>
  <c r="BE191" i="2"/>
  <c r="BE200" i="2"/>
  <c r="BE202" i="2"/>
  <c r="BE204" i="2"/>
  <c r="BE210" i="2"/>
  <c r="BE294" i="2"/>
  <c r="BE316" i="2"/>
  <c r="BE324" i="2"/>
  <c r="BE329" i="2"/>
  <c r="BE168" i="2"/>
  <c r="BE174" i="2"/>
  <c r="BE178" i="2"/>
  <c r="BE186" i="2"/>
  <c r="BE190" i="2"/>
  <c r="BE196" i="2"/>
  <c r="BE197" i="2"/>
  <c r="BE198" i="2"/>
  <c r="BE209" i="2"/>
  <c r="BE239" i="2"/>
  <c r="BE243" i="2"/>
  <c r="BE263" i="2"/>
  <c r="BE292" i="2"/>
  <c r="BE253" i="2"/>
  <c r="BE302" i="2"/>
  <c r="BE310" i="2"/>
  <c r="BE337" i="2"/>
  <c r="BE163" i="2"/>
  <c r="BE206" i="2"/>
  <c r="BE207" i="2"/>
  <c r="BE231" i="2"/>
  <c r="BE257" i="2"/>
  <c r="BE273" i="2"/>
  <c r="BE295" i="2"/>
  <c r="BE170" i="2"/>
  <c r="BE179" i="2"/>
  <c r="BE188" i="2"/>
  <c r="BE189" i="2"/>
  <c r="BE193" i="2"/>
  <c r="BE194" i="2"/>
  <c r="BE221" i="2"/>
  <c r="BE223" i="2"/>
  <c r="BE229" i="2"/>
  <c r="BE282" i="2"/>
  <c r="BE286" i="2"/>
  <c r="BE289" i="2"/>
  <c r="BE291" i="2"/>
  <c r="BE320" i="2"/>
  <c r="BE136" i="2"/>
  <c r="BE153" i="2"/>
  <c r="BE199" i="2"/>
  <c r="BE201" i="2"/>
  <c r="BE208" i="2"/>
  <c r="BE214" i="2"/>
  <c r="BE225" i="2"/>
  <c r="BE234" i="2"/>
  <c r="BE247" i="2"/>
  <c r="BE251" i="2"/>
  <c r="BE254" i="2"/>
  <c r="BE266" i="2"/>
  <c r="BE276" i="2"/>
  <c r="BE305" i="2"/>
  <c r="BE312" i="2"/>
  <c r="BE318" i="2"/>
  <c r="BE331" i="2"/>
  <c r="BE333" i="2"/>
  <c r="BE335" i="2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W31" i="1" s="1"/>
  <c r="F32" i="2"/>
  <c r="BA95" i="1" s="1"/>
  <c r="BA94" i="1" s="1"/>
  <c r="AW94" i="1" s="1"/>
  <c r="AK30" i="1" s="1"/>
  <c r="J32" i="2"/>
  <c r="AW95" i="1"/>
  <c r="R133" i="2" l="1"/>
  <c r="T133" i="2"/>
  <c r="P134" i="2"/>
  <c r="P133" i="2"/>
  <c r="AU95" i="1" s="1"/>
  <c r="AU94" i="1" s="1"/>
  <c r="BK172" i="2"/>
  <c r="J172" i="2" s="1"/>
  <c r="J101" i="2" s="1"/>
  <c r="BK134" i="2"/>
  <c r="J134" i="2"/>
  <c r="J95" i="2" s="1"/>
  <c r="AX94" i="1"/>
  <c r="AY94" i="1"/>
  <c r="J31" i="2"/>
  <c r="AV95" i="1" s="1"/>
  <c r="AT95" i="1" s="1"/>
  <c r="W30" i="1"/>
  <c r="F31" i="2"/>
  <c r="AZ95" i="1" s="1"/>
  <c r="AZ94" i="1" s="1"/>
  <c r="W29" i="1" s="1"/>
  <c r="BK171" i="2" l="1"/>
  <c r="J171" i="2"/>
  <c r="J100" i="2" s="1"/>
  <c r="BK133" i="2"/>
  <c r="J133" i="2" s="1"/>
  <c r="J28" i="2" s="1"/>
  <c r="AG95" i="1" s="1"/>
  <c r="AG94" i="1" s="1"/>
  <c r="AK26" i="1" s="1"/>
  <c r="AV94" i="1"/>
  <c r="AK29" i="1" s="1"/>
  <c r="AK35" i="1" l="1"/>
  <c r="J37" i="2"/>
  <c r="J94" i="2"/>
  <c r="AN95" i="1"/>
  <c r="AT94" i="1"/>
  <c r="AN94" i="1"/>
</calcChain>
</file>

<file path=xl/sharedStrings.xml><?xml version="1.0" encoding="utf-8"?>
<sst xmlns="http://schemas.openxmlformats.org/spreadsheetml/2006/main" count="2563" uniqueCount="650">
  <si>
    <t>Export Komplet</t>
  </si>
  <si>
    <t/>
  </si>
  <si>
    <t>2.0</t>
  </si>
  <si>
    <t>ZAMOK</t>
  </si>
  <si>
    <t>False</t>
  </si>
  <si>
    <t>{a4b8bd23-1455-49c8-9cc8-87c820b81746}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</si>
  <si>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</si>
  <si>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</si>
  <si>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</si>
  <si>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</si>
  <si>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</si>
  <si>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</si>
  <si>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</si>
  <si>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</si>
  <si>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2021_08_02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</si>
  <si>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</si>
  <si>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</si>
  <si>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IT4 INNOVATIONS MODERNIZACE ŠKOLÍCÍ MÍSTNOSTI Č. 207</t>
  </si>
  <si>
    <t>KSO:</t>
  </si>
  <si>
    <t>CC-CZ:</t>
  </si>
  <si>
    <t>Místo:</t>
  </si>
  <si>
    <t>Ostrava</t>
  </si>
  <si>
    <t>Datum:</t>
  </si>
  <si>
    <t>11. 7. 2021</t>
  </si>
  <si>
    <t>Zadavatel:</t>
  </si>
  <si>
    <t>IČ:</t>
  </si>
  <si>
    <t>Národní superpočítačové centrum IT4 innovations OS</t>
  </si>
  <si>
    <t>DIČ:</t>
  </si>
  <si>
    <t>Uchazeč:</t>
  </si>
  <si>
    <t>Vyplň údaj</t>
  </si>
  <si>
    <t>Projektant:</t>
  </si>
  <si>
    <t>Ing. arch. Alena Nováková Stehlíková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</si>
  <si>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</si>
  <si>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</si>
  <si>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</si>
  <si>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</si>
  <si>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</si>
  <si>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</si>
  <si>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</si>
  <si>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</si>
  <si>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</si>
  <si>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</si>
  <si>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</si>
  <si>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</si>
  <si>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</si>
  <si>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</si>
  <si>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</si>
  <si>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</si>
  <si>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</si>
  <si>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</si>
  <si>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</si>
  <si>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</si>
  <si>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</si>
  <si>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</si>
  <si>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</si>
  <si>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</si>
  <si>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</si>
  <si>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</si>
  <si>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</si>
  <si>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</si>
  <si>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</si>
  <si>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</si>
  <si>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</si>
  <si>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</si>
  <si>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</si>
  <si>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</si>
  <si>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</si>
  <si>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</si>
  <si>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</si>
  <si>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</si>
  <si>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</si>
  <si>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</si>
  <si>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</si>
  <si>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</si>
  <si>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</si>
  <si>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</si>
  <si>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</si>
  <si>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</si>
  <si>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</si>
  <si>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</si>
  <si>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</si>
  <si>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</si>
  <si>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</si>
  <si>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</si>
  <si>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</si>
  <si>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</si>
  <si>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</si>
  <si>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</si>
  <si>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</si>
  <si>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</si>
  <si>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</si>
  <si>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</si>
  <si>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</si>
  <si>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</si>
  <si>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</si>
  <si>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</si>
  <si>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</si>
  <si>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  R - ROZVADĚČE VČETNĚ ROZŠÍŘENÍ NIKY, MONTÁŽE, USAZENÍ, ZAPRAVENÍ A ZAPOJENÍ</t>
  </si>
  <si>
    <t xml:space="preserve">      S - SPÍNAČE, ZÁSUVKY VČETNĚ MONTÁŽE A ZAPOJENÍ</t>
  </si>
  <si>
    <t xml:space="preserve">      OS - OSVĚTLENÍ VČETNĚ MONTÁŽE A ZAPOJENÍ</t>
  </si>
  <si>
    <t xml:space="preserve">      I - INSTALAČNÍ MATERIÁL, LIŠTY, ŽLABY, KRABICE VČETNĚ MONTÁŽE, OSAZENÍ, ZAPRAVENÍ A ZAPOJENÍ</t>
  </si>
  <si>
    <t xml:space="preserve">      K - KABELY VČETNĚ MONTÁŽE, ZAPOJENÍ, ULOŽENÍ</t>
  </si>
  <si>
    <t xml:space="preserve">      M - METALICKÉ ROZVODY SLABOPROUD vč. DOPRAVY, INSTALACE, TESTOVÁNÍ DOKUMENTACE</t>
  </si>
  <si>
    <t xml:space="preserve">      SP - STAVEBNÍ PRÁCE VČETNĚ ZAPRAVENÍ A MALBY</t>
  </si>
  <si>
    <t xml:space="preserve">      D1 - OSTATNÍ </t>
  </si>
  <si>
    <t xml:space="preserve">    751 - Vzduchotechnika</t>
  </si>
  <si>
    <t xml:space="preserve">    763 - Konstrukce suché výstavby</t>
  </si>
  <si>
    <t xml:space="preserve">    776 - Podlahy povlakové</t>
  </si>
  <si>
    <t xml:space="preserve">    784 - Dokončovací práce - malby a tapety</t>
  </si>
  <si>
    <t>INT - Interiérové vybavení</t>
  </si>
  <si>
    <t>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</si>
  <si>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</si>
  <si>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</si>
  <si>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</si>
  <si>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</si>
  <si>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</si>
  <si>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</si>
  <si>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</si>
  <si>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</si>
  <si>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</si>
  <si>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</si>
  <si>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</si>
  <si>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</si>
  <si>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</si>
  <si>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</si>
  <si>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</si>
  <si>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</si>
  <si>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</si>
  <si>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</si>
  <si>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</si>
  <si>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619991001</t>
  </si>
  <si>
    <t>Zakrytí podlah fólií přilepenou lepící páskou</t>
  </si>
  <si>
    <t>m2</t>
  </si>
  <si>
    <t>CS ÚRS 2021 02</t>
  </si>
  <si>
    <t>4</t>
  </si>
  <si>
    <t>1824765509</t>
  </si>
  <si>
    <t>619991011</t>
  </si>
  <si>
    <t>Obalení konstrukcí a prvků fólií přilepenou lepící páskou</t>
  </si>
  <si>
    <t>-1526508400</t>
  </si>
  <si>
    <t>VV</t>
  </si>
  <si>
    <t>5*(1,875+2*2)</t>
  </si>
  <si>
    <t>(1,25+2*2)</t>
  </si>
  <si>
    <t>(0,625+2*2)</t>
  </si>
  <si>
    <t>3,22*4</t>
  </si>
  <si>
    <t>ostatní</t>
  </si>
  <si>
    <t>10</t>
  </si>
  <si>
    <t>Součet</t>
  </si>
  <si>
    <t>3</t>
  </si>
  <si>
    <t>6324524R1</t>
  </si>
  <si>
    <t>Vyspravení podlah v místě vybouraných rýh tl. do 120 mm</t>
  </si>
  <si>
    <t>-325137316</t>
  </si>
  <si>
    <t>P</t>
  </si>
  <si>
    <t>Poznámka k položce:_x000D_
provést kolmo na drážku řezy do hloubky cca 1 cm pro vložení ocelových sponek 12 cm popřípadě roxorový drát. Sponky se musí vložit s roztečí cca 20 cm. To celé je nutné zalít reprofilační maltou s vlákny. Drážku překrýt výztužnou tkaninou (Rohož ze skelných vláken odolných alkaliím pro plošné zpevnění polahových potěrů a samonivelačních hmot)  s přesahem spáry 20 cm. A nanést stěrku dle PD v tloušťce min 5 mm. Před stěrkou samozřejmě penetrace nejlépe naředena 1:3 s vodou.</t>
  </si>
  <si>
    <t>30*0,2</t>
  </si>
  <si>
    <t>ostatní poškozené části při bourání</t>
  </si>
  <si>
    <t>9</t>
  </si>
  <si>
    <t>Ostatní konstrukce a práce, bourání</t>
  </si>
  <si>
    <t>9-001</t>
  </si>
  <si>
    <t>Ostatní stavební práce jinde neuvedené</t>
  </si>
  <si>
    <t>hod.</t>
  </si>
  <si>
    <t>-1506833472</t>
  </si>
  <si>
    <t>5</t>
  </si>
  <si>
    <t>952901111</t>
  </si>
  <si>
    <t>Vyčištění budov bytové a občanské výstavby při výšce podlaží do 4 m</t>
  </si>
  <si>
    <t>299586486</t>
  </si>
  <si>
    <t>965046111</t>
  </si>
  <si>
    <t>Broušení stávajících betonových podlah úběr do 3 mm</t>
  </si>
  <si>
    <t>-416264881</t>
  </si>
  <si>
    <t>7</t>
  </si>
  <si>
    <t>974042554</t>
  </si>
  <si>
    <t>Vysekání rýh v dlažbě betonové nebo jiné monolitické hl do 100 mm š do 150 mm</t>
  </si>
  <si>
    <t>m</t>
  </si>
  <si>
    <t>-1706439140</t>
  </si>
  <si>
    <t>30</t>
  </si>
  <si>
    <t>8</t>
  </si>
  <si>
    <t>977312112</t>
  </si>
  <si>
    <t>Řezání stávajících betonových mazanin vyztužených hl do 100 mm</t>
  </si>
  <si>
    <t>-1341116109</t>
  </si>
  <si>
    <t>2*32</t>
  </si>
  <si>
    <t>997</t>
  </si>
  <si>
    <t>Přesun sutě</t>
  </si>
  <si>
    <t>997006512</t>
  </si>
  <si>
    <t>Vodorovné doprava suti s naložením a složením na skládku do 1 km</t>
  </si>
  <si>
    <t>t</t>
  </si>
  <si>
    <t>1889017769</t>
  </si>
  <si>
    <t>997006519</t>
  </si>
  <si>
    <t>Příplatek k vodorovnému přemístění suti na skládku ZKD 1 km přes 1 km</t>
  </si>
  <si>
    <t>-232539136</t>
  </si>
  <si>
    <t>1,378*9 'Přepočtené koeficientem množství</t>
  </si>
  <si>
    <t>11</t>
  </si>
  <si>
    <t>997013212</t>
  </si>
  <si>
    <t>Vnitrostaveništní doprava suti a vybouraných hmot pro budovy v do 9 m ručně</t>
  </si>
  <si>
    <t>1415605446</t>
  </si>
  <si>
    <t>12</t>
  </si>
  <si>
    <t>997013219</t>
  </si>
  <si>
    <t>Příplatek k vnitrostaveništní dopravě suti a vybouraných hmot za zvětšenou dopravu suti ZKD 10 m</t>
  </si>
  <si>
    <t>2020818957</t>
  </si>
  <si>
    <t>13</t>
  </si>
  <si>
    <t>997013631</t>
  </si>
  <si>
    <t>Poplatek za uložení na skládce (skládkovné) stavebního odpadu směsného</t>
  </si>
  <si>
    <t>959616855</t>
  </si>
  <si>
    <t>998</t>
  </si>
  <si>
    <t>Přesun hmot</t>
  </si>
  <si>
    <t>14</t>
  </si>
  <si>
    <t>998018001</t>
  </si>
  <si>
    <t>Přesun hmot ruční pro budovy v do 6 m</t>
  </si>
  <si>
    <t>748620008</t>
  </si>
  <si>
    <t>PSV</t>
  </si>
  <si>
    <t>Práce a dodávky PSV</t>
  </si>
  <si>
    <t>741</t>
  </si>
  <si>
    <t>Elektroinstalace - silnoproud</t>
  </si>
  <si>
    <t>R</t>
  </si>
  <si>
    <t>ROZVADĚČE VČETNĚ ROZŠÍŘENÍ NIKY, MONTÁŽE, USAZENÍ, ZAPRAVENÍ A ZAPOJENÍ</t>
  </si>
  <si>
    <t>741-01</t>
  </si>
  <si>
    <t>R-AV - NOVÝ ROZVADĚČ MÍSTNOSTI</t>
  </si>
  <si>
    <t>kpl</t>
  </si>
  <si>
    <t>-1765361235</t>
  </si>
  <si>
    <t>Poznámka k položce:_x000D_
Viz výkres č.5</t>
  </si>
  <si>
    <t>S</t>
  </si>
  <si>
    <t>SPÍNAČE, ZÁSUVKY VČETNĚ MONTÁŽE A ZAPOJENÍ</t>
  </si>
  <si>
    <t>16</t>
  </si>
  <si>
    <t>741-02</t>
  </si>
  <si>
    <t>SPÍNAČ TLAČÍTKOVÝ ZAPUŠTĚNÝ 10A, 250V, IP44, ŘAZENÍ 1/0 BÍLÁ</t>
  </si>
  <si>
    <t>ks</t>
  </si>
  <si>
    <t>-2038883869</t>
  </si>
  <si>
    <t>17</t>
  </si>
  <si>
    <t>741-03</t>
  </si>
  <si>
    <t>DVOJTLAČÍTKO ř.1/0+1/0 45x45, BÍLÁ, IP20</t>
  </si>
  <si>
    <t>1167636213</t>
  </si>
  <si>
    <t>18</t>
  </si>
  <si>
    <t>741-04</t>
  </si>
  <si>
    <t>ZÁSUVKA JEDNONÁSOBNÁ NA POVRCH 16A, 250V, IP20, BÍLÁ</t>
  </si>
  <si>
    <t>463582241</t>
  </si>
  <si>
    <t>19</t>
  </si>
  <si>
    <t>741-05</t>
  </si>
  <si>
    <t>ZÁSUVKA JEDNONÁSOBNÁ S PŘEPĚTÍM "D" NA POVRCH 16A, 250V, IP20, BÍLÁ</t>
  </si>
  <si>
    <t>1071060434</t>
  </si>
  <si>
    <t>20</t>
  </si>
  <si>
    <t>741-06</t>
  </si>
  <si>
    <t>VYBAVENÍ STOLNÍ KRABICE (2xZÁSUVKA 230V/16A 45x45;1xZÁSUVKA RJ45 22,5x45;1x ZÁSLEPKA 22,5x45)</t>
  </si>
  <si>
    <t>-576623373</t>
  </si>
  <si>
    <t>741-07</t>
  </si>
  <si>
    <t>ZÁSUVKA DATOVÁ RJ45 NA POVRCH, BÍLÁ, IP20</t>
  </si>
  <si>
    <t>1662828868</t>
  </si>
  <si>
    <t>OS</t>
  </si>
  <si>
    <t>OSVĚTLENÍ VČETNĚ MONTÁŽE A ZAPOJENÍ</t>
  </si>
  <si>
    <t>22</t>
  </si>
  <si>
    <t>741-08</t>
  </si>
  <si>
    <t>LED SVÍTIDLO VESTAVNÉ DO PODHLEDU M600 36W IP20, 4100lm, 4000K, fce. DIM PUSH</t>
  </si>
  <si>
    <t>-250312391</t>
  </si>
  <si>
    <t>I</t>
  </si>
  <si>
    <t>INSTALAČNÍ MATERIÁL, LIŠTY, ŽLABY, KRABICE VČETNĚ MONTÁŽE, OSAZENÍ, ZAPRAVENÍ A ZAPOJENÍ</t>
  </si>
  <si>
    <t>23</t>
  </si>
  <si>
    <t>741-09</t>
  </si>
  <si>
    <t>KRABICE PŘÍSTROJOVÁ</t>
  </si>
  <si>
    <t>-92479826</t>
  </si>
  <si>
    <t>24</t>
  </si>
  <si>
    <t>741-10</t>
  </si>
  <si>
    <t>KRABICE ODBOČNÁ S BEZŠROUBOVÝMI SVORKAMI NA POVRCH</t>
  </si>
  <si>
    <t>-2088090101</t>
  </si>
  <si>
    <t>25</t>
  </si>
  <si>
    <t>741-11</t>
  </si>
  <si>
    <t>KRABICE PODLAHOVÁ 125x125x70mm vč. VÍKA, HLINÍKOVÁ LITINA, VÍKO HLINÍK,BEZ VYBAVENÍ</t>
  </si>
  <si>
    <t>-2090660762</t>
  </si>
  <si>
    <t>26</t>
  </si>
  <si>
    <t>741-12</t>
  </si>
  <si>
    <t>TRUBKA OHEBNÁ PLASTOVÁ 25mm</t>
  </si>
  <si>
    <t>-610705513</t>
  </si>
  <si>
    <t>27</t>
  </si>
  <si>
    <t>741-13</t>
  </si>
  <si>
    <t>TRUBKA PLASTOVÁ 16mm</t>
  </si>
  <si>
    <t>-2072915884</t>
  </si>
  <si>
    <t>28</t>
  </si>
  <si>
    <t>741-14</t>
  </si>
  <si>
    <t>DRÁTĚNÝ KABELOVÝ ŽLAB 62/50 vč. KONZOL A DÍLŮ</t>
  </si>
  <si>
    <t>278893038</t>
  </si>
  <si>
    <t>29</t>
  </si>
  <si>
    <t>741-15</t>
  </si>
  <si>
    <t>DRÁTĚNÝ KABELOVÝ ŽLAB 100/50 vč. KONZOL A DÍLŮ</t>
  </si>
  <si>
    <t>1846296062</t>
  </si>
  <si>
    <t>741-16</t>
  </si>
  <si>
    <t>PARAPETNÍ KABELOVÝ ŽLAB 160x65</t>
  </si>
  <si>
    <t>-248131421</t>
  </si>
  <si>
    <t>31</t>
  </si>
  <si>
    <t>741-17</t>
  </si>
  <si>
    <t>ZATAHOVACÍ VODIČ</t>
  </si>
  <si>
    <t>-1127716143</t>
  </si>
  <si>
    <t>KABELY VČETNĚ MONTÁŽE, ZAPOJENÍ, ULOŽENÍ</t>
  </si>
  <si>
    <t>32</t>
  </si>
  <si>
    <t>741-18</t>
  </si>
  <si>
    <t>KABEL CYKY 2Ax1,5mm</t>
  </si>
  <si>
    <t>1164479566</t>
  </si>
  <si>
    <t>33</t>
  </si>
  <si>
    <t>741-19</t>
  </si>
  <si>
    <t>KABEL CYKY 3Ax1,5mm</t>
  </si>
  <si>
    <t>515893153</t>
  </si>
  <si>
    <t>34</t>
  </si>
  <si>
    <t>741-20</t>
  </si>
  <si>
    <t>KABEL CYKY 3Cx1,5mm</t>
  </si>
  <si>
    <t>-1234709984</t>
  </si>
  <si>
    <t>35</t>
  </si>
  <si>
    <t>741-21</t>
  </si>
  <si>
    <t>KABEL CYKY 3Cx2,5mm</t>
  </si>
  <si>
    <t>-2004711314</t>
  </si>
  <si>
    <t>36</t>
  </si>
  <si>
    <t>741-22</t>
  </si>
  <si>
    <t>KABEL CYKY 5Cx35mm</t>
  </si>
  <si>
    <t>1916309785</t>
  </si>
  <si>
    <t>37</t>
  </si>
  <si>
    <t>741-23</t>
  </si>
  <si>
    <t>VODIČ CYH 2x 2,5mm</t>
  </si>
  <si>
    <t>1391933597</t>
  </si>
  <si>
    <t>38</t>
  </si>
  <si>
    <t>741-24</t>
  </si>
  <si>
    <t>VODIČ CYA 1x 6mm ZŽ</t>
  </si>
  <si>
    <t>-1827437329</t>
  </si>
  <si>
    <t>M</t>
  </si>
  <si>
    <t>METALICKÉ ROZVODY SLABOPROUD vč. DOPRAVY, INSTALACE, TESTOVÁNÍ DOKUMENTACE</t>
  </si>
  <si>
    <t>39</t>
  </si>
  <si>
    <t>741-25</t>
  </si>
  <si>
    <t>6A U/UTP Cable, white 1000 ft (305 m) box</t>
  </si>
  <si>
    <t>box</t>
  </si>
  <si>
    <t>64</t>
  </si>
  <si>
    <t>835262329</t>
  </si>
  <si>
    <t>40</t>
  </si>
  <si>
    <t>741-26</t>
  </si>
  <si>
    <t>lišta-1U-24portů</t>
  </si>
  <si>
    <t>-303690734</t>
  </si>
  <si>
    <t>41</t>
  </si>
  <si>
    <t>741-27</t>
  </si>
  <si>
    <t>kabelová koncovka (zásuvka) černá RJ45 10Gbps</t>
  </si>
  <si>
    <t>1530680555</t>
  </si>
  <si>
    <t>42</t>
  </si>
  <si>
    <t>741-28</t>
  </si>
  <si>
    <t>držák kabelové koncovky</t>
  </si>
  <si>
    <t>2059050839</t>
  </si>
  <si>
    <t>43</t>
  </si>
  <si>
    <t>741-29</t>
  </si>
  <si>
    <t>nutné příslušenství k instalaci a měření</t>
  </si>
  <si>
    <t>-1649878214</t>
  </si>
  <si>
    <t>44</t>
  </si>
  <si>
    <t>741-30</t>
  </si>
  <si>
    <t>Modular Patch Cord, light blue 3 FT</t>
  </si>
  <si>
    <t>-344949974</t>
  </si>
  <si>
    <t>45</t>
  </si>
  <si>
    <t>741-31</t>
  </si>
  <si>
    <t>Modular Patch Cord, light blue 4 FT</t>
  </si>
  <si>
    <t>-293746426</t>
  </si>
  <si>
    <t>SP</t>
  </si>
  <si>
    <t>STAVEBNÍ PRÁCE VČETNĚ ZAPRAVENÍ A MALBY</t>
  </si>
  <si>
    <t>46</t>
  </si>
  <si>
    <t>741-32</t>
  </si>
  <si>
    <t>PRŮRAZ DO 100mm</t>
  </si>
  <si>
    <t>-608429066</t>
  </si>
  <si>
    <t>D1</t>
  </si>
  <si>
    <t xml:space="preserve">OSTATNÍ </t>
  </si>
  <si>
    <t>47</t>
  </si>
  <si>
    <t>741-33</t>
  </si>
  <si>
    <t>KABELOVÁ SPOJKA 5x35mm</t>
  </si>
  <si>
    <t>-424032627</t>
  </si>
  <si>
    <t>48</t>
  </si>
  <si>
    <t>742-34</t>
  </si>
  <si>
    <t>POMOCNÝ INSTALAČNÍ MATERIÁL</t>
  </si>
  <si>
    <t>710795823</t>
  </si>
  <si>
    <t>49</t>
  </si>
  <si>
    <t>741-35</t>
  </si>
  <si>
    <t>NEPŘEDVÍDATELNÉ ÚPRAVY STÁVAJÍCÍCH ELEKTROINSTALACE vč. POTŘEBNÉHO MATERIÁLU</t>
  </si>
  <si>
    <t>424709139</t>
  </si>
  <si>
    <t>50</t>
  </si>
  <si>
    <t>741-36</t>
  </si>
  <si>
    <t>KOORDINACE PROFESÍ PŘI STAVBĚ</t>
  </si>
  <si>
    <t>hod</t>
  </si>
  <si>
    <t>764439615</t>
  </si>
  <si>
    <t>51</t>
  </si>
  <si>
    <t>741-37</t>
  </si>
  <si>
    <t>ZAPOJENÍ VÝVODŮ PRO TECHNOLOGIE A PROFESE</t>
  </si>
  <si>
    <t>87155118</t>
  </si>
  <si>
    <t>52</t>
  </si>
  <si>
    <t>741-38</t>
  </si>
  <si>
    <t>REVIZE</t>
  </si>
  <si>
    <t>1916696486</t>
  </si>
  <si>
    <t>751</t>
  </si>
  <si>
    <t>Vzduchotechnika</t>
  </si>
  <si>
    <t>53</t>
  </si>
  <si>
    <t>751-001</t>
  </si>
  <si>
    <t>Anemostat pro přívod vzduchu se čtvercovou čelní deskou 600x24 Qv = 400 m3/h</t>
  </si>
  <si>
    <t>kus</t>
  </si>
  <si>
    <t>1984946928</t>
  </si>
  <si>
    <t>Poznámka k položce:_x000D_
dodávka + montáž</t>
  </si>
  <si>
    <t>54</t>
  </si>
  <si>
    <t>751-002</t>
  </si>
  <si>
    <t>Čelní deska vířivého anemostatu velikost 600x24 - do Qv = 500 m3/h</t>
  </si>
  <si>
    <t>-212541051</t>
  </si>
  <si>
    <t>55</t>
  </si>
  <si>
    <t>751-003</t>
  </si>
  <si>
    <t>Regulační klapka ruční listová d160 mm</t>
  </si>
  <si>
    <t>-1645812989</t>
  </si>
  <si>
    <t>56</t>
  </si>
  <si>
    <t>751-004</t>
  </si>
  <si>
    <t>Tepelně a zvukově izolovaná hadice d203</t>
  </si>
  <si>
    <t>2050768969</t>
  </si>
  <si>
    <t>57</t>
  </si>
  <si>
    <t>751-005</t>
  </si>
  <si>
    <t>Kruhové potrubí SPIRO z pozinkovaného plechu 30% tvarovek do d 200 mm</t>
  </si>
  <si>
    <t>1736538197</t>
  </si>
  <si>
    <t>58</t>
  </si>
  <si>
    <t>751-006</t>
  </si>
  <si>
    <t>Čtyřhranné VZT potrubí z pozinkovaného plechu, sk.I, 40%  tvarovek do obvodu 1050 mm</t>
  </si>
  <si>
    <t>-194792474</t>
  </si>
  <si>
    <t>59</t>
  </si>
  <si>
    <t>751-007</t>
  </si>
  <si>
    <t>Spojovací a těsnící materiál</t>
  </si>
  <si>
    <t>kg</t>
  </si>
  <si>
    <t>1735652667</t>
  </si>
  <si>
    <t>60</t>
  </si>
  <si>
    <t>751-008</t>
  </si>
  <si>
    <t>Materiál na závěsy</t>
  </si>
  <si>
    <t>-448263191</t>
  </si>
  <si>
    <t>61</t>
  </si>
  <si>
    <t>998751201</t>
  </si>
  <si>
    <t>Přesun hmot procentní pro vzduchotechniku v objektech výšky do 12 m</t>
  </si>
  <si>
    <t>%</t>
  </si>
  <si>
    <t>-1548293850</t>
  </si>
  <si>
    <t>763</t>
  </si>
  <si>
    <t>Konstrukce suché výstavby</t>
  </si>
  <si>
    <t>62</t>
  </si>
  <si>
    <t>763111724</t>
  </si>
  <si>
    <t>SDK příčka páska k vyztužení různých úhlů</t>
  </si>
  <si>
    <t>122347115</t>
  </si>
  <si>
    <t>2*4,4</t>
  </si>
  <si>
    <t>63</t>
  </si>
  <si>
    <t>76312141R1</t>
  </si>
  <si>
    <t xml:space="preserve">SDK stěna předsazená tl 65 mm profil CW+UW 50 deska 1xA 15 bez izolace </t>
  </si>
  <si>
    <t>-640226725</t>
  </si>
  <si>
    <t>(0,09+0,19)*4,4</t>
  </si>
  <si>
    <t>763121631</t>
  </si>
  <si>
    <t>Montáž desek celoplošně lepených SDK stěna předsazená</t>
  </si>
  <si>
    <t>-460080904</t>
  </si>
  <si>
    <t>0,45*4,4</t>
  </si>
  <si>
    <t>0,19*4,4</t>
  </si>
  <si>
    <t>65</t>
  </si>
  <si>
    <t>59030023</t>
  </si>
  <si>
    <t>deska SDK A tl 15mm</t>
  </si>
  <si>
    <t>-1695890532</t>
  </si>
  <si>
    <t>2,816*1,15 'Přepočtené koeficientem množství</t>
  </si>
  <si>
    <t>66</t>
  </si>
  <si>
    <t>763121712</t>
  </si>
  <si>
    <t>SDK stěna předsazená zalomení</t>
  </si>
  <si>
    <t>410330148</t>
  </si>
  <si>
    <t>67</t>
  </si>
  <si>
    <t>763121714</t>
  </si>
  <si>
    <t>SDK stěna předsazená základní penetrační nátěr</t>
  </si>
  <si>
    <t>968646464</t>
  </si>
  <si>
    <t>2,464+2,816</t>
  </si>
  <si>
    <t>68</t>
  </si>
  <si>
    <t>763121751</t>
  </si>
  <si>
    <t>Příplatek k SDK stěně předsazené za plochu do 6 m2 jednotlivě</t>
  </si>
  <si>
    <t>486570267</t>
  </si>
  <si>
    <t>69</t>
  </si>
  <si>
    <t>763135611</t>
  </si>
  <si>
    <t>Montáž kazet SDK kazetového podhledu</t>
  </si>
  <si>
    <t>1002770732</t>
  </si>
  <si>
    <t>zpětná montáž v místě ralizace SDK předstěny</t>
  </si>
  <si>
    <t>70</t>
  </si>
  <si>
    <t>763135881</t>
  </si>
  <si>
    <t>Demontáž kazet sádrokartonového podhledu</t>
  </si>
  <si>
    <t>1727384186</t>
  </si>
  <si>
    <t>v místě ralizace SDK předstěny</t>
  </si>
  <si>
    <t>kazety pro nové prvky podhledu</t>
  </si>
  <si>
    <t>26*0,6*0,6</t>
  </si>
  <si>
    <t>71</t>
  </si>
  <si>
    <t>763232932</t>
  </si>
  <si>
    <t>Vyspravení sádrovláknitého podhledu, podkroví pl přes 0,1 do 0,25 m2 deska tl 12,5 mm</t>
  </si>
  <si>
    <t>1612867161</t>
  </si>
  <si>
    <t>vyspravení a úprava kazet v místě nové přestěny</t>
  </si>
  <si>
    <t>72</t>
  </si>
  <si>
    <t>763431201</t>
  </si>
  <si>
    <t>Napojení minerálního podhledu na stěnu obvodovou lištou</t>
  </si>
  <si>
    <t>819790402</t>
  </si>
  <si>
    <t>0,54+0,19</t>
  </si>
  <si>
    <t>0,28+0,19</t>
  </si>
  <si>
    <t>73</t>
  </si>
  <si>
    <t>998763401</t>
  </si>
  <si>
    <t>Přesun hmot procentní pro sádrokartonové konstrukce v objektech v do 6 m</t>
  </si>
  <si>
    <t>1801818333</t>
  </si>
  <si>
    <t>776</t>
  </si>
  <si>
    <t>Podlahy povlakové</t>
  </si>
  <si>
    <t>74</t>
  </si>
  <si>
    <t>776111311</t>
  </si>
  <si>
    <t>Vysátí podkladu povlakových podlah</t>
  </si>
  <si>
    <t>282903956</t>
  </si>
  <si>
    <t>75</t>
  </si>
  <si>
    <t>776121112</t>
  </si>
  <si>
    <t>Vodou ředitelná penetrace savého podkladu povlakových podlah</t>
  </si>
  <si>
    <t>-451601997</t>
  </si>
  <si>
    <t>76</t>
  </si>
  <si>
    <t>776141111</t>
  </si>
  <si>
    <t>Vyrovnání podkladu povlakových podlah stěrkou pevnosti 20 MPa tl do 3 mm</t>
  </si>
  <si>
    <t>808244308</t>
  </si>
  <si>
    <t>77</t>
  </si>
  <si>
    <t>776201811</t>
  </si>
  <si>
    <t>Demontáž lepených povlakových podlah bez podložky ručně</t>
  </si>
  <si>
    <t>1065147713</t>
  </si>
  <si>
    <t>78</t>
  </si>
  <si>
    <t>776231111</t>
  </si>
  <si>
    <t>Lepení lamel a čtverců z vinylu standardním lepidlem</t>
  </si>
  <si>
    <t>-1934238155</t>
  </si>
  <si>
    <t>79</t>
  </si>
  <si>
    <t>284110R1</t>
  </si>
  <si>
    <t>dílce vinylové</t>
  </si>
  <si>
    <t>1598711388</t>
  </si>
  <si>
    <t>Poznámka k položce:_x000D_
SPECIFIKACE VIZ TAB. LIST Č. 9_x000D_
_x000D_
- oblast použití - komerční prostory, hotely_x000D_
- lepená heterogenní vinylová podlaha_x000D_
- bez fosfátů a formaldehydů_x000D_
- elektrostatické vlastnosti do 2kV_x000D_
- povrchová úprava PUR_x000D_
- chemická odolnost na kyseliny, zásady_x000D_
- zátěžová třída 33/42, odolnost pro pojezd kolečkovou židlí_x000D_
- protiskluznost R10_x000D_
- kročejový útlum 2 dB_x000D_
- barva šedá, dekor beton nebo teraco</t>
  </si>
  <si>
    <t>84,5*1,1 'Přepočtené koeficientem množství</t>
  </si>
  <si>
    <t>80</t>
  </si>
  <si>
    <t>776410811</t>
  </si>
  <si>
    <t>Odstranění soklíků a lišt pryžových nebo plastových</t>
  </si>
  <si>
    <t>-828282921</t>
  </si>
  <si>
    <t>2*7,295+2*11,575</t>
  </si>
  <si>
    <t>81</t>
  </si>
  <si>
    <t>776411111</t>
  </si>
  <si>
    <t>Montáž obvodových soklíků výšky do 80 mm</t>
  </si>
  <si>
    <t>-1288822400</t>
  </si>
  <si>
    <t>-0,9</t>
  </si>
  <si>
    <t>82</t>
  </si>
  <si>
    <t>28411R2</t>
  </si>
  <si>
    <t xml:space="preserve">lišta soklová </t>
  </si>
  <si>
    <t>655353682</t>
  </si>
  <si>
    <t>36,84*1,08 'Přepočtené koeficientem množství</t>
  </si>
  <si>
    <t>83</t>
  </si>
  <si>
    <t>776991821</t>
  </si>
  <si>
    <t>Odstranění lepidla ručně z podlah</t>
  </si>
  <si>
    <t>-1632108874</t>
  </si>
  <si>
    <t>84</t>
  </si>
  <si>
    <t>998776201</t>
  </si>
  <si>
    <t>Přesun hmot procentní pro podlahy povlakové v objektech v do 6 m</t>
  </si>
  <si>
    <t>1400828861</t>
  </si>
  <si>
    <t>784</t>
  </si>
  <si>
    <t>Dokončovací práce - malby a tapety</t>
  </si>
  <si>
    <t>85</t>
  </si>
  <si>
    <t>784111001</t>
  </si>
  <si>
    <t>Oprášení (ometení ) podkladu v místnostech v do 3,80 m</t>
  </si>
  <si>
    <t>-1850605393</t>
  </si>
  <si>
    <t>86</t>
  </si>
  <si>
    <t>784161001</t>
  </si>
  <si>
    <t>Tmelení spar a rohů šířky do 3 mm akrylátovým tmelem v místnostech v do 3,80 m</t>
  </si>
  <si>
    <t>-1631068015</t>
  </si>
  <si>
    <t>87</t>
  </si>
  <si>
    <t>784181121</t>
  </si>
  <si>
    <t>Hloubková jednonásobná bezbarvá penetrace podkladu v místnostech v do 3,80 m</t>
  </si>
  <si>
    <t>-62238588</t>
  </si>
  <si>
    <t>88</t>
  </si>
  <si>
    <t>784221101</t>
  </si>
  <si>
    <t>Dvojnásobné bílé malby ze směsí za sucha dobře otěruvzdorných v místnostech do 3,80 m</t>
  </si>
  <si>
    <t>-1384904015</t>
  </si>
  <si>
    <t xml:space="preserve">Poznámka k položce:_x000D_
bude provedena disperzní matnou bílou barvou s odpovídající otěruvzdorností pro komerční prostory. Disperzní interiérová vysoce paropropustná - otěruvzdorná, odolnost vůči otěru za sucha, třída 1 – 0 (vysoká až velmi vysoká), vhodná pro použití na sádrové omítky a povrchy, propustnost pro vodní páru (ČSN EN 1062-1), min. 0,07. </t>
  </si>
  <si>
    <t>(2*7,295+2*11,575)*3,8</t>
  </si>
  <si>
    <t>5*(1,875+2*2)*0,365</t>
  </si>
  <si>
    <t>(1,25+2*2)*0,365</t>
  </si>
  <si>
    <t>(0,625+2*2)*0,365</t>
  </si>
  <si>
    <t>89</t>
  </si>
  <si>
    <t>784221R01</t>
  </si>
  <si>
    <t>Vysoce odrazivý nátěr pro snadné vytvoření projekční plochy na stěně</t>
  </si>
  <si>
    <t>2105635498</t>
  </si>
  <si>
    <t>Poznámka k položce:_x000D_
např. Mighty Brighty_x000D_
_x000D_
Čelní stěna určená k promítání je opatřena speciálním nátěrem v barvě světle šedé – RAL 7035 dle specifikace v soupisu prací a dodávek - speciální tekutá projekční plocha, nátěr, Gain 1,1, světle šedá</t>
  </si>
  <si>
    <t>INT</t>
  </si>
  <si>
    <t>Interiérové vybavení</t>
  </si>
  <si>
    <t>90</t>
  </si>
  <si>
    <t>INT-M001</t>
  </si>
  <si>
    <t>Montáž a sestavení interiérové vybavení</t>
  </si>
  <si>
    <t>soubor</t>
  </si>
  <si>
    <t>-2123230522</t>
  </si>
  <si>
    <t>91</t>
  </si>
  <si>
    <t>INT-207-A1</t>
  </si>
  <si>
    <t>Pracovní stůl dvoumístný</t>
  </si>
  <si>
    <t>-1706745846</t>
  </si>
  <si>
    <t>Poznámka k položce:_x000D_
SPECIFIKACE VIZ TAB.LIST Č. 1</t>
  </si>
  <si>
    <t>92</t>
  </si>
  <si>
    <t>INT-207-A2</t>
  </si>
  <si>
    <t>Pracovní stůl třímístný</t>
  </si>
  <si>
    <t>-949403146</t>
  </si>
  <si>
    <t>93</t>
  </si>
  <si>
    <t>INT-207-B</t>
  </si>
  <si>
    <t>Katedra - 2 místa pro lektory</t>
  </si>
  <si>
    <t>590314923</t>
  </si>
  <si>
    <t>Poznámka k položce:_x000D_
SPEC. VIZ TAB.LIST Č. 2 + V.Č.D.1.1.10</t>
  </si>
  <si>
    <t>94</t>
  </si>
  <si>
    <t>INT-207-C</t>
  </si>
  <si>
    <t>Skříňka pro katedru - úložný prostor</t>
  </si>
  <si>
    <t>471476301</t>
  </si>
  <si>
    <t>Poznámka k položce:_x000D_
SPEC. VIZ TAB.LIST Č. 3 + V.Č.D.1.1.11</t>
  </si>
  <si>
    <t>95</t>
  </si>
  <si>
    <t>INT-207-D</t>
  </si>
  <si>
    <t xml:space="preserve">Konferenční židle </t>
  </si>
  <si>
    <t>1966524408</t>
  </si>
  <si>
    <t>Poznámka k položce:_x000D_
SPECIFIKACE VIZ TAB. LIST Č. 4</t>
  </si>
  <si>
    <t>96</t>
  </si>
  <si>
    <t>INT-207-E</t>
  </si>
  <si>
    <t>Kancelářská židle</t>
  </si>
  <si>
    <t>1125979956</t>
  </si>
  <si>
    <t>Poznámka k položce:_x000D_
SPEC. VIZ TAB.LIST Č. 5</t>
  </si>
  <si>
    <t>97</t>
  </si>
  <si>
    <t>INT-207-F</t>
  </si>
  <si>
    <t>Šatní box</t>
  </si>
  <si>
    <t>-1441502187</t>
  </si>
  <si>
    <t>Poznámka k položce:_x000D_
SPEC. VIZ TAB.LIST Č. 6 + V.Č.D.1.1.8</t>
  </si>
  <si>
    <t>98</t>
  </si>
  <si>
    <t>INT-207-G1</t>
  </si>
  <si>
    <t>Sestava skříněk s posuvnými dveřmi</t>
  </si>
  <si>
    <t>-545909907</t>
  </si>
  <si>
    <t>Poznámka k položce:_x000D_
SPEC. VIZ TAB.LIST Č. 7 + V.Č.D.1.1.9</t>
  </si>
  <si>
    <t>99</t>
  </si>
  <si>
    <t>INT-207-G2</t>
  </si>
  <si>
    <t>Sestava skříněk s pk uložení batohů a zavazadel</t>
  </si>
  <si>
    <t>1903258321</t>
  </si>
  <si>
    <t>100</t>
  </si>
  <si>
    <t>INT-207-H</t>
  </si>
  <si>
    <t>Stojan na propagační materiály 8 x A4</t>
  </si>
  <si>
    <t>1778827095</t>
  </si>
  <si>
    <t>Poznámka k položce:_x000D_
SPECIFIKACE VIZ TAB. LIST Č. 8</t>
  </si>
  <si>
    <t>Vedlejší rozpočtové náklady</t>
  </si>
  <si>
    <t>101</t>
  </si>
  <si>
    <t>045203001</t>
  </si>
  <si>
    <t>Kompletační činnost</t>
  </si>
  <si>
    <t>1024</t>
  </si>
  <si>
    <t>-1295832432</t>
  </si>
  <si>
    <t>Poznámka k položce:_x000D_
Náklad zhotovitele na řízení a koordinaci subdodavatelů_x000D_
V případě, že všechny práce budou prováděny vlastními pracovníky, lze tuto položku ocenit nulovou za podmínky, že tato skutečnost bude zapsána do poznámky položky.</t>
  </si>
  <si>
    <t>102</t>
  </si>
  <si>
    <t>013274001</t>
  </si>
  <si>
    <t>Náklady na vyhotovení realizační (dílenské) dokumentace</t>
  </si>
  <si>
    <t>700876816</t>
  </si>
  <si>
    <t>Poznámka k položce:_x000D_
Náklad zhotovitele na zpracování realizační (dílenské) dokumentace, uzná-li zhotovitel, že ji k realizaci díla potřebuje. Soulad realizační dokumentace se zadávací dokumentací musí být před vlastní realizací odsouhlasena autorským dozorem.</t>
  </si>
  <si>
    <t>103</t>
  </si>
  <si>
    <t>043103001</t>
  </si>
  <si>
    <t xml:space="preserve">Náklady na provedení zkoušek, revizí a měření </t>
  </si>
  <si>
    <t>-871379652</t>
  </si>
  <si>
    <t xml:space="preserve">Poznámka k položce:_x000D_
Náklady na provedení zkoušek, revizí a měření, které jsou vyžadovány v  technických normách a dalších předpisech ve vztahu k prováděným pracím, dodávkám a službám. Další zkoušky vyžádané technickou zprávou_x000D_
</t>
  </si>
  <si>
    <t>104</t>
  </si>
  <si>
    <t>090001001</t>
  </si>
  <si>
    <t>Náklady na vyhotovení dokumentace k předání stavby</t>
  </si>
  <si>
    <t>364807043</t>
  </si>
  <si>
    <t>Poznámka k položce:_x000D_
Náklady spojené s vyhotovením, kopírováním a kopletací všech dokumentů požadovaných v SOD a VOP k předání stavby objenateli.</t>
  </si>
  <si>
    <t>105</t>
  </si>
  <si>
    <t>090001002</t>
  </si>
  <si>
    <t>Ostatní náklady vyplývající ze znění SOD a VOP</t>
  </si>
  <si>
    <t>626367134</t>
  </si>
  <si>
    <t>Poznámka k položce:_x000D_
Náklady související s plněním povinností zhotovitele požadované v SOD a VOP případně v jiných dokumentech, např.:_x000D_
- náklady na zřízení bankovních záruk_x000D_
- náklady spojené vypracováním technologických postupů_x000D_
- náklady na vypracování ohlášení změn a změnových listů_x000D_
- náklady spojené s předáním díla _x000D_
atd.</t>
  </si>
  <si>
    <t>106</t>
  </si>
  <si>
    <t>030001001</t>
  </si>
  <si>
    <t>Náklady na zřízení zařízení staveniště, údržbu a likvidaci</t>
  </si>
  <si>
    <t>-1806248233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</si>
</sst>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7"/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50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2"/>
      <c r="AQ5" s="22"/>
      <c r="AR5" s="20"/>
      <c r="BE5" s="247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2" t="s">
        <v>17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2"/>
      <c r="AQ6" s="22"/>
      <c r="AR6" s="20"/>
      <c r="BE6" s="24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8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8"/>
      <c r="BS10" s="17" t="s">
        <v>6</v>
      </c>
    </row>
    <row r="11" spans="1:74" s="1" customFormat="1" ht="18.45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48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8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48"/>
      <c r="BS13" s="17" t="s">
        <v>6</v>
      </c>
    </row>
    <row r="14" spans="1:74" ht="13.2">
      <c r="B14" s="21"/>
      <c r="C14" s="22"/>
      <c r="D14" s="22"/>
      <c r="E14" s="253" t="s">
        <v>29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48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8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8"/>
      <c r="BS16" s="17" t="s">
        <v>4</v>
      </c>
    </row>
    <row r="17" spans="1:71" s="1" customFormat="1" ht="18.45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48"/>
      <c r="BS17" s="17" t="s">
        <v>32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8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8"/>
      <c r="BS19" s="17" t="s">
        <v>6</v>
      </c>
    </row>
    <row r="20" spans="1:71" s="1" customFormat="1" ht="18.45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48"/>
      <c r="BS20" s="17" t="s">
        <v>32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8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8"/>
    </row>
    <row r="23" spans="1:71" s="1" customFormat="1" ht="16.5" customHeight="1">
      <c r="B23" s="21"/>
      <c r="C23" s="22"/>
      <c r="D23" s="22"/>
      <c r="E23" s="255" t="s">
        <v>1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O23" s="22"/>
      <c r="AP23" s="22"/>
      <c r="AQ23" s="22"/>
      <c r="AR23" s="20"/>
      <c r="BE23" s="248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8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8"/>
    </row>
    <row r="26" spans="1:71" s="2" customFormat="1" ht="25.95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6">
        <f>ROUND(AG94,2)</f>
        <v>0</v>
      </c>
      <c r="AL26" s="257"/>
      <c r="AM26" s="257"/>
      <c r="AN26" s="257"/>
      <c r="AO26" s="257"/>
      <c r="AP26" s="36"/>
      <c r="AQ26" s="36"/>
      <c r="AR26" s="39"/>
      <c r="BE26" s="248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8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8" t="s">
        <v>37</v>
      </c>
      <c r="M28" s="258"/>
      <c r="N28" s="258"/>
      <c r="O28" s="258"/>
      <c r="P28" s="258"/>
      <c r="Q28" s="36"/>
      <c r="R28" s="36"/>
      <c r="S28" s="36"/>
      <c r="T28" s="36"/>
      <c r="U28" s="36"/>
      <c r="V28" s="36"/>
      <c r="W28" s="258" t="s">
        <v>38</v>
      </c>
      <c r="X28" s="258"/>
      <c r="Y28" s="258"/>
      <c r="Z28" s="258"/>
      <c r="AA28" s="258"/>
      <c r="AB28" s="258"/>
      <c r="AC28" s="258"/>
      <c r="AD28" s="258"/>
      <c r="AE28" s="258"/>
      <c r="AF28" s="36"/>
      <c r="AG28" s="36"/>
      <c r="AH28" s="36"/>
      <c r="AI28" s="36"/>
      <c r="AJ28" s="36"/>
      <c r="AK28" s="258" t="s">
        <v>39</v>
      </c>
      <c r="AL28" s="258"/>
      <c r="AM28" s="258"/>
      <c r="AN28" s="258"/>
      <c r="AO28" s="258"/>
      <c r="AP28" s="36"/>
      <c r="AQ28" s="36"/>
      <c r="AR28" s="39"/>
      <c r="BE28" s="248"/>
    </row>
    <row r="29" spans="1:71" s="3" customFormat="1" ht="14.4" customHeight="1">
      <c r="B29" s="40"/>
      <c r="C29" s="41"/>
      <c r="D29" s="29" t="s">
        <v>40</v>
      </c>
      <c r="E29" s="41"/>
      <c r="F29" s="29" t="s">
        <v>41</v>
      </c>
      <c r="G29" s="41"/>
      <c r="H29" s="41"/>
      <c r="I29" s="41"/>
      <c r="J29" s="41"/>
      <c r="K29" s="41"/>
      <c r="L29" s="261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59">
        <f>ROUND(AV94, 2)</f>
        <v>0</v>
      </c>
      <c r="AL29" s="260"/>
      <c r="AM29" s="260"/>
      <c r="AN29" s="260"/>
      <c r="AO29" s="260"/>
      <c r="AP29" s="41"/>
      <c r="AQ29" s="41"/>
      <c r="AR29" s="42"/>
      <c r="BE29" s="249"/>
    </row>
    <row r="30" spans="1:71" s="3" customFormat="1" ht="14.4" customHeight="1">
      <c r="B30" s="40"/>
      <c r="C30" s="41"/>
      <c r="D30" s="41"/>
      <c r="E30" s="41"/>
      <c r="F30" s="29" t="s">
        <v>42</v>
      </c>
      <c r="G30" s="41"/>
      <c r="H30" s="41"/>
      <c r="I30" s="41"/>
      <c r="J30" s="41"/>
      <c r="K30" s="41"/>
      <c r="L30" s="261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59">
        <f>ROUND(AW94, 2)</f>
        <v>0</v>
      </c>
      <c r="AL30" s="260"/>
      <c r="AM30" s="260"/>
      <c r="AN30" s="260"/>
      <c r="AO30" s="260"/>
      <c r="AP30" s="41"/>
      <c r="AQ30" s="41"/>
      <c r="AR30" s="42"/>
      <c r="BE30" s="249"/>
    </row>
    <row r="31" spans="1:71" s="3" customFormat="1" ht="14.4" hidden="1" customHeight="1">
      <c r="B31" s="40"/>
      <c r="C31" s="41"/>
      <c r="D31" s="41"/>
      <c r="E31" s="41"/>
      <c r="F31" s="29" t="s">
        <v>43</v>
      </c>
      <c r="G31" s="41"/>
      <c r="H31" s="41"/>
      <c r="I31" s="41"/>
      <c r="J31" s="41"/>
      <c r="K31" s="41"/>
      <c r="L31" s="261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59">
        <v>0</v>
      </c>
      <c r="AL31" s="260"/>
      <c r="AM31" s="260"/>
      <c r="AN31" s="260"/>
      <c r="AO31" s="260"/>
      <c r="AP31" s="41"/>
      <c r="AQ31" s="41"/>
      <c r="AR31" s="42"/>
      <c r="BE31" s="249"/>
    </row>
    <row r="32" spans="1:71" s="3" customFormat="1" ht="14.4" hidden="1" customHeight="1">
      <c r="B32" s="40"/>
      <c r="C32" s="41"/>
      <c r="D32" s="41"/>
      <c r="E32" s="41"/>
      <c r="F32" s="29" t="s">
        <v>44</v>
      </c>
      <c r="G32" s="41"/>
      <c r="H32" s="41"/>
      <c r="I32" s="41"/>
      <c r="J32" s="41"/>
      <c r="K32" s="41"/>
      <c r="L32" s="261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59">
        <v>0</v>
      </c>
      <c r="AL32" s="260"/>
      <c r="AM32" s="260"/>
      <c r="AN32" s="260"/>
      <c r="AO32" s="260"/>
      <c r="AP32" s="41"/>
      <c r="AQ32" s="41"/>
      <c r="AR32" s="42"/>
      <c r="BE32" s="249"/>
    </row>
    <row r="33" spans="1:57" s="3" customFormat="1" ht="14.4" hidden="1" customHeight="1">
      <c r="B33" s="40"/>
      <c r="C33" s="41"/>
      <c r="D33" s="41"/>
      <c r="E33" s="41"/>
      <c r="F33" s="29" t="s">
        <v>45</v>
      </c>
      <c r="G33" s="41"/>
      <c r="H33" s="41"/>
      <c r="I33" s="41"/>
      <c r="J33" s="41"/>
      <c r="K33" s="41"/>
      <c r="L33" s="261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59">
        <v>0</v>
      </c>
      <c r="AL33" s="260"/>
      <c r="AM33" s="260"/>
      <c r="AN33" s="260"/>
      <c r="AO33" s="260"/>
      <c r="AP33" s="41"/>
      <c r="AQ33" s="41"/>
      <c r="AR33" s="42"/>
      <c r="BE33" s="249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8"/>
    </row>
    <row r="35" spans="1:57" s="2" customFormat="1" ht="25.95" customHeight="1">
      <c r="A35" s="34"/>
      <c r="B35" s="35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62" t="s">
        <v>48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4">
        <f>SUM(AK26:AK33)</f>
        <v>0</v>
      </c>
      <c r="AL35" s="263"/>
      <c r="AM35" s="263"/>
      <c r="AN35" s="263"/>
      <c r="AO35" s="265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.199999999999999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.199999999999999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.199999999999999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.199999999999999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.199999999999999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.199999999999999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.199999999999999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.199999999999999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.199999999999999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.19999999999999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51</v>
      </c>
      <c r="AI60" s="38"/>
      <c r="AJ60" s="38"/>
      <c r="AK60" s="38"/>
      <c r="AL60" s="38"/>
      <c r="AM60" s="52" t="s">
        <v>52</v>
      </c>
      <c r="AN60" s="38"/>
      <c r="AO60" s="38"/>
      <c r="AP60" s="36"/>
      <c r="AQ60" s="36"/>
      <c r="AR60" s="39"/>
      <c r="BE60" s="34"/>
    </row>
    <row r="61" spans="1:57" ht="10.199999999999999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.199999999999999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.199999999999999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53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.199999999999999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.199999999999999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.199999999999999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.199999999999999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.19999999999999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.199999999999999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.199999999999999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.199999999999999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.199999999999999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.199999999999999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51</v>
      </c>
      <c r="AI75" s="38"/>
      <c r="AJ75" s="38"/>
      <c r="AK75" s="38"/>
      <c r="AL75" s="38"/>
      <c r="AM75" s="52" t="s">
        <v>52</v>
      </c>
      <c r="AN75" s="38"/>
      <c r="AO75" s="38"/>
      <c r="AP75" s="36"/>
      <c r="AQ75" s="36"/>
      <c r="AR75" s="39"/>
      <c r="BE75" s="34"/>
    </row>
    <row r="76" spans="1:57" s="2" customFormat="1" ht="10.199999999999999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0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0" s="2" customFormat="1" ht="24.9" customHeight="1">
      <c r="A82" s="34"/>
      <c r="B82" s="35"/>
      <c r="C82" s="23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0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0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2021_08_02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0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6" t="str">
        <f>K6</f>
        <v>IT4 INNOVATIONS MODERNIZACE ŠKOLÍCÍ MÍSTNOSTI Č. 207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3"/>
      <c r="AQ85" s="63"/>
      <c r="AR85" s="64"/>
    </row>
    <row r="86" spans="1:90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0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Ostrava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8" t="str">
        <f>IF(AN8= "","",AN8)</f>
        <v>11. 7. 2021</v>
      </c>
      <c r="AN87" s="268"/>
      <c r="AO87" s="36"/>
      <c r="AP87" s="36"/>
      <c r="AQ87" s="36"/>
      <c r="AR87" s="39"/>
      <c r="BE87" s="34"/>
    </row>
    <row r="88" spans="1:90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0" s="2" customFormat="1" ht="25.65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Národní superpočítačové centrum IT4 innovations OS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69" t="str">
        <f>IF(E17="","",E17)</f>
        <v>Ing. arch. Alena Nováková Stehlíková</v>
      </c>
      <c r="AN89" s="270"/>
      <c r="AO89" s="270"/>
      <c r="AP89" s="270"/>
      <c r="AQ89" s="36"/>
      <c r="AR89" s="39"/>
      <c r="AS89" s="271" t="s">
        <v>56</v>
      </c>
      <c r="AT89" s="27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0" s="2" customFormat="1" ht="15.15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69" t="str">
        <f>IF(E20="","",E20)</f>
        <v xml:space="preserve"> </v>
      </c>
      <c r="AN90" s="270"/>
      <c r="AO90" s="270"/>
      <c r="AP90" s="270"/>
      <c r="AQ90" s="36"/>
      <c r="AR90" s="39"/>
      <c r="AS90" s="273"/>
      <c r="AT90" s="27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0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5"/>
      <c r="AT91" s="27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0" s="2" customFormat="1" ht="29.25" customHeight="1">
      <c r="A92" s="34"/>
      <c r="B92" s="35"/>
      <c r="C92" s="277" t="s">
        <v>57</v>
      </c>
      <c r="D92" s="278"/>
      <c r="E92" s="278"/>
      <c r="F92" s="278"/>
      <c r="G92" s="278"/>
      <c r="H92" s="73"/>
      <c r="I92" s="279" t="s">
        <v>58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59</v>
      </c>
      <c r="AH92" s="278"/>
      <c r="AI92" s="278"/>
      <c r="AJ92" s="278"/>
      <c r="AK92" s="278"/>
      <c r="AL92" s="278"/>
      <c r="AM92" s="278"/>
      <c r="AN92" s="279" t="s">
        <v>60</v>
      </c>
      <c r="AO92" s="278"/>
      <c r="AP92" s="281"/>
      <c r="AQ92" s="74" t="s">
        <v>61</v>
      </c>
      <c r="AR92" s="39"/>
      <c r="AS92" s="75" t="s">
        <v>62</v>
      </c>
      <c r="AT92" s="76" t="s">
        <v>63</v>
      </c>
      <c r="AU92" s="76" t="s">
        <v>64</v>
      </c>
      <c r="AV92" s="76" t="s">
        <v>65</v>
      </c>
      <c r="AW92" s="76" t="s">
        <v>66</v>
      </c>
      <c r="AX92" s="76" t="s">
        <v>67</v>
      </c>
      <c r="AY92" s="76" t="s">
        <v>68</v>
      </c>
      <c r="AZ92" s="76" t="s">
        <v>69</v>
      </c>
      <c r="BA92" s="76" t="s">
        <v>70</v>
      </c>
      <c r="BB92" s="76" t="s">
        <v>71</v>
      </c>
      <c r="BC92" s="76" t="s">
        <v>72</v>
      </c>
      <c r="BD92" s="77" t="s">
        <v>73</v>
      </c>
      <c r="BE92" s="34"/>
    </row>
    <row r="93" spans="1:90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0" s="6" customFormat="1" ht="32.4" customHeight="1">
      <c r="B94" s="81"/>
      <c r="C94" s="82" t="s">
        <v>74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5">
        <f>ROUND(AG95,2)</f>
        <v>0</v>
      </c>
      <c r="AH94" s="285"/>
      <c r="AI94" s="285"/>
      <c r="AJ94" s="285"/>
      <c r="AK94" s="285"/>
      <c r="AL94" s="285"/>
      <c r="AM94" s="285"/>
      <c r="AN94" s="286">
        <f>SUM(AG94,AT94)</f>
        <v>0</v>
      </c>
      <c r="AO94" s="286"/>
      <c r="AP94" s="286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75</v>
      </c>
      <c r="BT94" s="91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0" s="7" customFormat="1" ht="24.75" customHeight="1">
      <c r="A95" s="92" t="s">
        <v>79</v>
      </c>
      <c r="B95" s="93"/>
      <c r="C95" s="94"/>
      <c r="D95" s="284" t="s">
        <v>14</v>
      </c>
      <c r="E95" s="284"/>
      <c r="F95" s="284"/>
      <c r="G95" s="284"/>
      <c r="H95" s="284"/>
      <c r="I95" s="95"/>
      <c r="J95" s="284" t="s">
        <v>17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2">
        <f>'2021_08_02 - IT4 INNOVATI...'!J28</f>
        <v>0</v>
      </c>
      <c r="AH95" s="283"/>
      <c r="AI95" s="283"/>
      <c r="AJ95" s="283"/>
      <c r="AK95" s="283"/>
      <c r="AL95" s="283"/>
      <c r="AM95" s="283"/>
      <c r="AN95" s="282">
        <f>SUM(AG95,AT95)</f>
        <v>0</v>
      </c>
      <c r="AO95" s="283"/>
      <c r="AP95" s="283"/>
      <c r="AQ95" s="96" t="s">
        <v>80</v>
      </c>
      <c r="AR95" s="97"/>
      <c r="AS95" s="98">
        <v>0</v>
      </c>
      <c r="AT95" s="99">
        <f>ROUND(SUM(AV95:AW95),2)</f>
        <v>0</v>
      </c>
      <c r="AU95" s="100">
        <f>'2021_08_02 - IT4 INNOVATI...'!P133</f>
        <v>0</v>
      </c>
      <c r="AV95" s="99">
        <f>'2021_08_02 - IT4 INNOVATI...'!J31</f>
        <v>0</v>
      </c>
      <c r="AW95" s="99">
        <f>'2021_08_02 - IT4 INNOVATI...'!J32</f>
        <v>0</v>
      </c>
      <c r="AX95" s="99">
        <f>'2021_08_02 - IT4 INNOVATI...'!J33</f>
        <v>0</v>
      </c>
      <c r="AY95" s="99">
        <f>'2021_08_02 - IT4 INNOVATI...'!J34</f>
        <v>0</v>
      </c>
      <c r="AZ95" s="99">
        <f>'2021_08_02 - IT4 INNOVATI...'!F31</f>
        <v>0</v>
      </c>
      <c r="BA95" s="99">
        <f>'2021_08_02 - IT4 INNOVATI...'!F32</f>
        <v>0</v>
      </c>
      <c r="BB95" s="99">
        <f>'2021_08_02 - IT4 INNOVATI...'!F33</f>
        <v>0</v>
      </c>
      <c r="BC95" s="99">
        <f>'2021_08_02 - IT4 INNOVATI...'!F34</f>
        <v>0</v>
      </c>
      <c r="BD95" s="101">
        <f>'2021_08_02 - IT4 INNOVATI...'!F35</f>
        <v>0</v>
      </c>
      <c r="BT95" s="102" t="s">
        <v>81</v>
      </c>
      <c r="BU95" s="102" t="s">
        <v>82</v>
      </c>
      <c r="BV95" s="102" t="s">
        <v>77</v>
      </c>
      <c r="BW95" s="102" t="s">
        <v>5</v>
      </c>
      <c r="BX95" s="102" t="s">
        <v>78</v>
      </c>
      <c r="CL95" s="102" t="s">
        <v>1</v>
      </c>
    </row>
    <row r="96" spans="1:90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0ulxwJx6Dbvr4ox7KgN4rqRZYGaxhL1L7oVvNMqSHnutE7jd7763vMuE4ucqs4VSBs1QuLawjD01MBHMTV4OEw==" saltValue="0JvJw3dHzihOOLz7uXdgOD7Qh0Fsr82Z/H/T3Ezjs0peXdIRuStRf4RcZ4BFB8TS0Uw+MmA4ckk3m56MzIAbl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_08_02 - IT4 INNOVATI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8"/>
  <sheetViews>
    <sheetView showGridLines="0" tabSelected="1" topLeftCell="A177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7"/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5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0"/>
      <c r="AT3" s="17" t="s">
        <v>83</v>
      </c>
    </row>
    <row r="4" spans="1:46" s="1" customFormat="1" ht="24.9" customHeight="1">
      <c r="B4" s="20"/>
      <c r="D4" s="105" t="s">
        <v>84</v>
      </c>
      <c r="L4" s="20"/>
      <c r="M4" s="106" t="s">
        <v>10</v>
      </c>
      <c r="AT4" s="17" t="s">
        <v>4</v>
      </c>
    </row>
    <row r="5" spans="1:46" s="1" customFormat="1" ht="6.9" customHeight="1">
      <c r="B5" s="20"/>
      <c r="L5" s="20"/>
    </row>
    <row r="6" spans="1:46" s="2" customFormat="1" ht="12" customHeight="1">
      <c r="A6" s="34"/>
      <c r="B6" s="39"/>
      <c r="C6" s="34"/>
      <c r="D6" s="107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pans="1:46" s="2" customFormat="1" ht="30" customHeight="1">
      <c r="A7" s="34"/>
      <c r="B7" s="39"/>
      <c r="C7" s="34"/>
      <c r="D7" s="34"/>
      <c r="E7" s="288" t="s">
        <v>17</v>
      </c>
      <c r="F7" s="289"/>
      <c r="G7" s="289"/>
      <c r="H7" s="289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pans="1:46" s="2" customFormat="1" ht="10.199999999999999">
      <c r="A8" s="34"/>
      <c r="B8" s="39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2" customHeight="1">
      <c r="A9" s="34"/>
      <c r="B9" s="39"/>
      <c r="C9" s="34"/>
      <c r="D9" s="107" t="s">
        <v>18</v>
      </c>
      <c r="E9" s="34"/>
      <c r="F9" s="108" t="s">
        <v>1</v>
      </c>
      <c r="G9" s="34"/>
      <c r="H9" s="34"/>
      <c r="I9" s="107" t="s">
        <v>19</v>
      </c>
      <c r="J9" s="108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07" t="s">
        <v>20</v>
      </c>
      <c r="E10" s="34"/>
      <c r="F10" s="108" t="s">
        <v>21</v>
      </c>
      <c r="G10" s="34"/>
      <c r="H10" s="34"/>
      <c r="I10" s="107" t="s">
        <v>22</v>
      </c>
      <c r="J10" s="109" t="str">
        <f>'Rekapitulace stavby'!AN8</f>
        <v>11. 7. 2021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0.8" customHeight="1">
      <c r="A11" s="34"/>
      <c r="B11" s="39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7" t="s">
        <v>24</v>
      </c>
      <c r="E12" s="34"/>
      <c r="F12" s="34"/>
      <c r="G12" s="34"/>
      <c r="H12" s="34"/>
      <c r="I12" s="107" t="s">
        <v>25</v>
      </c>
      <c r="J12" s="108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8" customHeight="1">
      <c r="A13" s="34"/>
      <c r="B13" s="39"/>
      <c r="C13" s="34"/>
      <c r="D13" s="34"/>
      <c r="E13" s="108" t="s">
        <v>26</v>
      </c>
      <c r="F13" s="34"/>
      <c r="G13" s="34"/>
      <c r="H13" s="34"/>
      <c r="I13" s="107" t="s">
        <v>27</v>
      </c>
      <c r="J13" s="108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6.9" customHeight="1">
      <c r="A14" s="34"/>
      <c r="B14" s="39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2" customHeight="1">
      <c r="A15" s="34"/>
      <c r="B15" s="39"/>
      <c r="C15" s="34"/>
      <c r="D15" s="107" t="s">
        <v>28</v>
      </c>
      <c r="E15" s="34"/>
      <c r="F15" s="34"/>
      <c r="G15" s="34"/>
      <c r="H15" s="34"/>
      <c r="I15" s="107" t="s">
        <v>25</v>
      </c>
      <c r="J15" s="30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8" customHeight="1">
      <c r="A16" s="34"/>
      <c r="B16" s="39"/>
      <c r="C16" s="34"/>
      <c r="D16" s="34"/>
      <c r="E16" s="290" t="str">
        <f>'Rekapitulace stavby'!E14</f>
        <v>Vyplň údaj</v>
      </c>
      <c r="F16" s="291"/>
      <c r="G16" s="291"/>
      <c r="H16" s="291"/>
      <c r="I16" s="107" t="s">
        <v>27</v>
      </c>
      <c r="J16" s="30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6.9" customHeight="1">
      <c r="A17" s="34"/>
      <c r="B17" s="39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2" customHeight="1">
      <c r="A18" s="34"/>
      <c r="B18" s="39"/>
      <c r="C18" s="34"/>
      <c r="D18" s="107" t="s">
        <v>30</v>
      </c>
      <c r="E18" s="34"/>
      <c r="F18" s="34"/>
      <c r="G18" s="34"/>
      <c r="H18" s="34"/>
      <c r="I18" s="107" t="s">
        <v>25</v>
      </c>
      <c r="J18" s="108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8" customHeight="1">
      <c r="A19" s="34"/>
      <c r="B19" s="39"/>
      <c r="C19" s="34"/>
      <c r="D19" s="34"/>
      <c r="E19" s="108" t="s">
        <v>31</v>
      </c>
      <c r="F19" s="34"/>
      <c r="G19" s="34"/>
      <c r="H19" s="34"/>
      <c r="I19" s="107" t="s">
        <v>27</v>
      </c>
      <c r="J19" s="108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6.9" customHeight="1">
      <c r="A20" s="34"/>
      <c r="B20" s="39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2" customHeight="1">
      <c r="A21" s="34"/>
      <c r="B21" s="39"/>
      <c r="C21" s="34"/>
      <c r="D21" s="107" t="s">
        <v>33</v>
      </c>
      <c r="E21" s="34"/>
      <c r="F21" s="34"/>
      <c r="G21" s="34"/>
      <c r="H21" s="34"/>
      <c r="I21" s="107" t="s">
        <v>25</v>
      </c>
      <c r="J21" s="108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8" customHeight="1">
      <c r="A22" s="34"/>
      <c r="B22" s="39"/>
      <c r="C22" s="34"/>
      <c r="D22" s="34"/>
      <c r="E22" s="108" t="str">
        <f>IF('Rekapitulace stavby'!E20="","",'Rekapitulace stavby'!E20)</f>
        <v xml:space="preserve"> </v>
      </c>
      <c r="F22" s="34"/>
      <c r="G22" s="34"/>
      <c r="H22" s="34"/>
      <c r="I22" s="107" t="s">
        <v>27</v>
      </c>
      <c r="J22" s="108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6.9" customHeight="1">
      <c r="A23" s="34"/>
      <c r="B23" s="39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2" customHeight="1">
      <c r="A24" s="34"/>
      <c r="B24" s="39"/>
      <c r="C24" s="34"/>
      <c r="D24" s="107" t="s">
        <v>35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8" customFormat="1" ht="16.5" customHeight="1">
      <c r="A25" s="110"/>
      <c r="B25" s="111"/>
      <c r="C25" s="110"/>
      <c r="D25" s="110"/>
      <c r="E25" s="292" t="s">
        <v>1</v>
      </c>
      <c r="F25" s="292"/>
      <c r="G25" s="292"/>
      <c r="H25" s="292"/>
      <c r="I25" s="110"/>
      <c r="J25" s="110"/>
      <c r="K25" s="110"/>
      <c r="L25" s="112"/>
      <c r="S25" s="110"/>
      <c r="T25" s="110"/>
      <c r="U25" s="110"/>
      <c r="V25" s="110"/>
      <c r="W25" s="110"/>
      <c r="X25" s="110"/>
      <c r="Y25" s="110"/>
      <c r="Z25" s="110"/>
      <c r="AA25" s="110"/>
      <c r="AB25" s="110"/>
      <c r="AC25" s="110"/>
      <c r="AD25" s="110"/>
      <c r="AE25" s="110"/>
    </row>
    <row r="26" spans="1:31" s="2" customFormat="1" ht="6.9" customHeight="1">
      <c r="A26" s="34"/>
      <c r="B26" s="39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113"/>
      <c r="E27" s="113"/>
      <c r="F27" s="113"/>
      <c r="G27" s="113"/>
      <c r="H27" s="113"/>
      <c r="I27" s="113"/>
      <c r="J27" s="113"/>
      <c r="K27" s="113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25.35" customHeight="1">
      <c r="A28" s="34"/>
      <c r="B28" s="39"/>
      <c r="C28" s="34"/>
      <c r="D28" s="114" t="s">
        <v>36</v>
      </c>
      <c r="E28" s="34"/>
      <c r="F28" s="34"/>
      <c r="G28" s="34"/>
      <c r="H28" s="34"/>
      <c r="I28" s="34"/>
      <c r="J28" s="115">
        <f>ROUND(J133,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3"/>
      <c r="E29" s="113"/>
      <c r="F29" s="113"/>
      <c r="G29" s="113"/>
      <c r="H29" s="113"/>
      <c r="I29" s="113"/>
      <c r="J29" s="113"/>
      <c r="K29" s="11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14.4" customHeight="1">
      <c r="A30" s="34"/>
      <c r="B30" s="39"/>
      <c r="C30" s="34"/>
      <c r="D30" s="34"/>
      <c r="E30" s="34"/>
      <c r="F30" s="116" t="s">
        <v>38</v>
      </c>
      <c r="G30" s="34"/>
      <c r="H30" s="34"/>
      <c r="I30" s="116" t="s">
        <v>37</v>
      </c>
      <c r="J30" s="116" t="s">
        <v>39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14.4" customHeight="1">
      <c r="A31" s="34"/>
      <c r="B31" s="39"/>
      <c r="C31" s="34"/>
      <c r="D31" s="117" t="s">
        <v>40</v>
      </c>
      <c r="E31" s="107" t="s">
        <v>41</v>
      </c>
      <c r="F31" s="118">
        <f>ROUND((SUM(BE133:BE337)),  2)</f>
        <v>0</v>
      </c>
      <c r="G31" s="34"/>
      <c r="H31" s="34"/>
      <c r="I31" s="119">
        <v>0.21</v>
      </c>
      <c r="J31" s="118">
        <f>ROUND(((SUM(BE133:BE337))*I31),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107" t="s">
        <v>42</v>
      </c>
      <c r="F32" s="118">
        <f>ROUND((SUM(BF133:BF337)),  2)</f>
        <v>0</v>
      </c>
      <c r="G32" s="34"/>
      <c r="H32" s="34"/>
      <c r="I32" s="119">
        <v>0.15</v>
      </c>
      <c r="J32" s="118">
        <f>ROUND(((SUM(BF133:BF337))*I32),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34"/>
      <c r="E33" s="107" t="s">
        <v>43</v>
      </c>
      <c r="F33" s="118">
        <f>ROUND((SUM(BG133:BG337)),  2)</f>
        <v>0</v>
      </c>
      <c r="G33" s="34"/>
      <c r="H33" s="34"/>
      <c r="I33" s="119">
        <v>0.21</v>
      </c>
      <c r="J33" s="118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7" t="s">
        <v>44</v>
      </c>
      <c r="F34" s="118">
        <f>ROUND((SUM(BH133:BH337)),  2)</f>
        <v>0</v>
      </c>
      <c r="G34" s="34"/>
      <c r="H34" s="34"/>
      <c r="I34" s="119">
        <v>0.15</v>
      </c>
      <c r="J34" s="118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7" t="s">
        <v>45</v>
      </c>
      <c r="F35" s="118">
        <f>ROUND((SUM(BI133:BI337)),  2)</f>
        <v>0</v>
      </c>
      <c r="G35" s="34"/>
      <c r="H35" s="34"/>
      <c r="I35" s="119">
        <v>0</v>
      </c>
      <c r="J35" s="118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6.9" customHeight="1">
      <c r="A36" s="34"/>
      <c r="B36" s="39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25.35" customHeight="1">
      <c r="A37" s="34"/>
      <c r="B37" s="39"/>
      <c r="C37" s="120"/>
      <c r="D37" s="121" t="s">
        <v>46</v>
      </c>
      <c r="E37" s="122"/>
      <c r="F37" s="122"/>
      <c r="G37" s="123" t="s">
        <v>47</v>
      </c>
      <c r="H37" s="124" t="s">
        <v>48</v>
      </c>
      <c r="I37" s="122"/>
      <c r="J37" s="125">
        <f>SUM(J28:J35)</f>
        <v>0</v>
      </c>
      <c r="K37" s="126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1" customFormat="1" ht="14.4" customHeight="1">
      <c r="B39" s="20"/>
      <c r="L39" s="20"/>
    </row>
    <row r="40" spans="1:31" s="1" customFormat="1" ht="14.4" customHeight="1">
      <c r="B40" s="20"/>
      <c r="L40" s="20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51"/>
      <c r="D50" s="127" t="s">
        <v>49</v>
      </c>
      <c r="E50" s="128"/>
      <c r="F50" s="128"/>
      <c r="G50" s="127" t="s">
        <v>50</v>
      </c>
      <c r="H50" s="128"/>
      <c r="I50" s="128"/>
      <c r="J50" s="128"/>
      <c r="K50" s="128"/>
      <c r="L50" s="51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4"/>
      <c r="B61" s="39"/>
      <c r="C61" s="34"/>
      <c r="D61" s="129" t="s">
        <v>51</v>
      </c>
      <c r="E61" s="130"/>
      <c r="F61" s="131" t="s">
        <v>52</v>
      </c>
      <c r="G61" s="129" t="s">
        <v>51</v>
      </c>
      <c r="H61" s="130"/>
      <c r="I61" s="130"/>
      <c r="J61" s="132" t="s">
        <v>52</v>
      </c>
      <c r="K61" s="13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4"/>
      <c r="B65" s="39"/>
      <c r="C65" s="34"/>
      <c r="D65" s="127" t="s">
        <v>53</v>
      </c>
      <c r="E65" s="133"/>
      <c r="F65" s="133"/>
      <c r="G65" s="127" t="s">
        <v>54</v>
      </c>
      <c r="H65" s="133"/>
      <c r="I65" s="133"/>
      <c r="J65" s="133"/>
      <c r="K65" s="133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4"/>
      <c r="B76" s="39"/>
      <c r="C76" s="34"/>
      <c r="D76" s="129" t="s">
        <v>51</v>
      </c>
      <c r="E76" s="130"/>
      <c r="F76" s="131" t="s">
        <v>52</v>
      </c>
      <c r="G76" s="129" t="s">
        <v>51</v>
      </c>
      <c r="H76" s="130"/>
      <c r="I76" s="130"/>
      <c r="J76" s="132" t="s">
        <v>52</v>
      </c>
      <c r="K76" s="13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36"/>
      <c r="C81" s="137"/>
      <c r="D81" s="137"/>
      <c r="E81" s="137"/>
      <c r="F81" s="137"/>
      <c r="G81" s="137"/>
      <c r="H81" s="137"/>
      <c r="I81" s="137"/>
      <c r="J81" s="137"/>
      <c r="K81" s="137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85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30" customHeight="1">
      <c r="A85" s="34"/>
      <c r="B85" s="35"/>
      <c r="C85" s="36"/>
      <c r="D85" s="36"/>
      <c r="E85" s="266" t="str">
        <f>E7</f>
        <v>IT4 INNOVATIONS MODERNIZACE ŠKOLÍCÍ MÍSTNOSTI Č. 207</v>
      </c>
      <c r="F85" s="293"/>
      <c r="G85" s="293"/>
      <c r="H85" s="29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2" customHeight="1">
      <c r="A87" s="34"/>
      <c r="B87" s="35"/>
      <c r="C87" s="29" t="s">
        <v>20</v>
      </c>
      <c r="D87" s="36"/>
      <c r="E87" s="36"/>
      <c r="F87" s="27" t="str">
        <f>F10</f>
        <v>Ostrava</v>
      </c>
      <c r="G87" s="36"/>
      <c r="H87" s="36"/>
      <c r="I87" s="29" t="s">
        <v>22</v>
      </c>
      <c r="J87" s="66" t="str">
        <f>IF(J10="","",J10)</f>
        <v>11. 7. 2021</v>
      </c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25.65" customHeight="1">
      <c r="A89" s="34"/>
      <c r="B89" s="35"/>
      <c r="C89" s="29" t="s">
        <v>24</v>
      </c>
      <c r="D89" s="36"/>
      <c r="E89" s="36"/>
      <c r="F89" s="27" t="str">
        <f>E13</f>
        <v>Národní superpočítačové centrum IT4 innovations OS</v>
      </c>
      <c r="G89" s="36"/>
      <c r="H89" s="36"/>
      <c r="I89" s="29" t="s">
        <v>30</v>
      </c>
      <c r="J89" s="32" t="str">
        <f>E19</f>
        <v>Ing. arch. Alena Nováková Stehlíková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15.15" customHeight="1">
      <c r="A90" s="34"/>
      <c r="B90" s="35"/>
      <c r="C90" s="29" t="s">
        <v>28</v>
      </c>
      <c r="D90" s="36"/>
      <c r="E90" s="36"/>
      <c r="F90" s="27" t="str">
        <f>IF(E16="","",E16)</f>
        <v>Vyplň údaj</v>
      </c>
      <c r="G90" s="36"/>
      <c r="H90" s="36"/>
      <c r="I90" s="29" t="s">
        <v>33</v>
      </c>
      <c r="J90" s="32" t="str">
        <f>E22</f>
        <v xml:space="preserve"> 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0.3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9.25" customHeight="1">
      <c r="A92" s="34"/>
      <c r="B92" s="35"/>
      <c r="C92" s="138" t="s">
        <v>86</v>
      </c>
      <c r="D92" s="139"/>
      <c r="E92" s="139"/>
      <c r="F92" s="139"/>
      <c r="G92" s="139"/>
      <c r="H92" s="139"/>
      <c r="I92" s="139"/>
      <c r="J92" s="140" t="s">
        <v>87</v>
      </c>
      <c r="K92" s="13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2.8" customHeight="1">
      <c r="A94" s="34"/>
      <c r="B94" s="35"/>
      <c r="C94" s="141" t="s">
        <v>88</v>
      </c>
      <c r="D94" s="36"/>
      <c r="E94" s="36"/>
      <c r="F94" s="36"/>
      <c r="G94" s="36"/>
      <c r="H94" s="36"/>
      <c r="I94" s="36"/>
      <c r="J94" s="84">
        <f>J133</f>
        <v>0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7" t="s">
        <v>89</v>
      </c>
    </row>
    <row r="95" spans="1:47" s="9" customFormat="1" ht="24.9" customHeight="1">
      <c r="B95" s="142"/>
      <c r="C95" s="143"/>
      <c r="D95" s="144" t="s">
        <v>90</v>
      </c>
      <c r="E95" s="145"/>
      <c r="F95" s="145"/>
      <c r="G95" s="145"/>
      <c r="H95" s="145"/>
      <c r="I95" s="145"/>
      <c r="J95" s="146">
        <f>J134</f>
        <v>0</v>
      </c>
      <c r="K95" s="143"/>
      <c r="L95" s="147"/>
    </row>
    <row r="96" spans="1:47" s="10" customFormat="1" ht="19.95" customHeight="1">
      <c r="B96" s="148"/>
      <c r="C96" s="149"/>
      <c r="D96" s="150" t="s">
        <v>91</v>
      </c>
      <c r="E96" s="151"/>
      <c r="F96" s="151"/>
      <c r="G96" s="151"/>
      <c r="H96" s="151"/>
      <c r="I96" s="151"/>
      <c r="J96" s="152">
        <f>J135</f>
        <v>0</v>
      </c>
      <c r="K96" s="149"/>
      <c r="L96" s="153"/>
    </row>
    <row r="97" spans="2:12" s="10" customFormat="1" ht="19.95" customHeight="1">
      <c r="B97" s="148"/>
      <c r="C97" s="149"/>
      <c r="D97" s="150" t="s">
        <v>92</v>
      </c>
      <c r="E97" s="151"/>
      <c r="F97" s="151"/>
      <c r="G97" s="151"/>
      <c r="H97" s="151"/>
      <c r="I97" s="151"/>
      <c r="J97" s="152">
        <f>J151</f>
        <v>0</v>
      </c>
      <c r="K97" s="149"/>
      <c r="L97" s="153"/>
    </row>
    <row r="98" spans="2:12" s="10" customFormat="1" ht="19.95" customHeight="1">
      <c r="B98" s="148"/>
      <c r="C98" s="149"/>
      <c r="D98" s="150" t="s">
        <v>93</v>
      </c>
      <c r="E98" s="151"/>
      <c r="F98" s="151"/>
      <c r="G98" s="151"/>
      <c r="H98" s="151"/>
      <c r="I98" s="151"/>
      <c r="J98" s="152">
        <f>J162</f>
        <v>0</v>
      </c>
      <c r="K98" s="149"/>
      <c r="L98" s="153"/>
    </row>
    <row r="99" spans="2:12" s="10" customFormat="1" ht="19.95" customHeight="1">
      <c r="B99" s="148"/>
      <c r="C99" s="149"/>
      <c r="D99" s="150" t="s">
        <v>94</v>
      </c>
      <c r="E99" s="151"/>
      <c r="F99" s="151"/>
      <c r="G99" s="151"/>
      <c r="H99" s="151"/>
      <c r="I99" s="151"/>
      <c r="J99" s="152">
        <f>J169</f>
        <v>0</v>
      </c>
      <c r="K99" s="149"/>
      <c r="L99" s="153"/>
    </row>
    <row r="100" spans="2:12" s="9" customFormat="1" ht="24.9" customHeight="1">
      <c r="B100" s="142"/>
      <c r="C100" s="143"/>
      <c r="D100" s="144" t="s">
        <v>95</v>
      </c>
      <c r="E100" s="145"/>
      <c r="F100" s="145"/>
      <c r="G100" s="145"/>
      <c r="H100" s="145"/>
      <c r="I100" s="145"/>
      <c r="J100" s="146">
        <f>J171</f>
        <v>0</v>
      </c>
      <c r="K100" s="143"/>
      <c r="L100" s="147"/>
    </row>
    <row r="101" spans="2:12" s="10" customFormat="1" ht="19.95" customHeight="1">
      <c r="B101" s="148"/>
      <c r="C101" s="149"/>
      <c r="D101" s="150" t="s">
        <v>96</v>
      </c>
      <c r="E101" s="151"/>
      <c r="F101" s="151"/>
      <c r="G101" s="151"/>
      <c r="H101" s="151"/>
      <c r="I101" s="151"/>
      <c r="J101" s="152">
        <f>J172</f>
        <v>0</v>
      </c>
      <c r="K101" s="149"/>
      <c r="L101" s="153"/>
    </row>
    <row r="102" spans="2:12" s="10" customFormat="1" ht="14.85" customHeight="1">
      <c r="B102" s="148"/>
      <c r="C102" s="149"/>
      <c r="D102" s="150" t="s">
        <v>97</v>
      </c>
      <c r="E102" s="151"/>
      <c r="F102" s="151"/>
      <c r="G102" s="151"/>
      <c r="H102" s="151"/>
      <c r="I102" s="151"/>
      <c r="J102" s="152">
        <f>J173</f>
        <v>0</v>
      </c>
      <c r="K102" s="149"/>
      <c r="L102" s="153"/>
    </row>
    <row r="103" spans="2:12" s="10" customFormat="1" ht="14.85" customHeight="1">
      <c r="B103" s="148"/>
      <c r="C103" s="149"/>
      <c r="D103" s="150" t="s">
        <v>98</v>
      </c>
      <c r="E103" s="151"/>
      <c r="F103" s="151"/>
      <c r="G103" s="151"/>
      <c r="H103" s="151"/>
      <c r="I103" s="151"/>
      <c r="J103" s="152">
        <f>J176</f>
        <v>0</v>
      </c>
      <c r="K103" s="149"/>
      <c r="L103" s="153"/>
    </row>
    <row r="104" spans="2:12" s="10" customFormat="1" ht="14.85" customHeight="1">
      <c r="B104" s="148"/>
      <c r="C104" s="149"/>
      <c r="D104" s="150" t="s">
        <v>99</v>
      </c>
      <c r="E104" s="151"/>
      <c r="F104" s="151"/>
      <c r="G104" s="151"/>
      <c r="H104" s="151"/>
      <c r="I104" s="151"/>
      <c r="J104" s="152">
        <f>J183</f>
        <v>0</v>
      </c>
      <c r="K104" s="149"/>
      <c r="L104" s="153"/>
    </row>
    <row r="105" spans="2:12" s="10" customFormat="1" ht="14.85" customHeight="1">
      <c r="B105" s="148"/>
      <c r="C105" s="149"/>
      <c r="D105" s="150" t="s">
        <v>100</v>
      </c>
      <c r="E105" s="151"/>
      <c r="F105" s="151"/>
      <c r="G105" s="151"/>
      <c r="H105" s="151"/>
      <c r="I105" s="151"/>
      <c r="J105" s="152">
        <f>J185</f>
        <v>0</v>
      </c>
      <c r="K105" s="149"/>
      <c r="L105" s="153"/>
    </row>
    <row r="106" spans="2:12" s="10" customFormat="1" ht="14.85" customHeight="1">
      <c r="B106" s="148"/>
      <c r="C106" s="149"/>
      <c r="D106" s="150" t="s">
        <v>101</v>
      </c>
      <c r="E106" s="151"/>
      <c r="F106" s="151"/>
      <c r="G106" s="151"/>
      <c r="H106" s="151"/>
      <c r="I106" s="151"/>
      <c r="J106" s="152">
        <f>J195</f>
        <v>0</v>
      </c>
      <c r="K106" s="149"/>
      <c r="L106" s="153"/>
    </row>
    <row r="107" spans="2:12" s="10" customFormat="1" ht="14.85" customHeight="1">
      <c r="B107" s="148"/>
      <c r="C107" s="149"/>
      <c r="D107" s="150" t="s">
        <v>102</v>
      </c>
      <c r="E107" s="151"/>
      <c r="F107" s="151"/>
      <c r="G107" s="151"/>
      <c r="H107" s="151"/>
      <c r="I107" s="151"/>
      <c r="J107" s="152">
        <f>J203</f>
        <v>0</v>
      </c>
      <c r="K107" s="149"/>
      <c r="L107" s="153"/>
    </row>
    <row r="108" spans="2:12" s="10" customFormat="1" ht="14.85" customHeight="1">
      <c r="B108" s="148"/>
      <c r="C108" s="149"/>
      <c r="D108" s="150" t="s">
        <v>103</v>
      </c>
      <c r="E108" s="151"/>
      <c r="F108" s="151"/>
      <c r="G108" s="151"/>
      <c r="H108" s="151"/>
      <c r="I108" s="151"/>
      <c r="J108" s="152">
        <f>J211</f>
        <v>0</v>
      </c>
      <c r="K108" s="149"/>
      <c r="L108" s="153"/>
    </row>
    <row r="109" spans="2:12" s="10" customFormat="1" ht="14.85" customHeight="1">
      <c r="B109" s="148"/>
      <c r="C109" s="149"/>
      <c r="D109" s="150" t="s">
        <v>104</v>
      </c>
      <c r="E109" s="151"/>
      <c r="F109" s="151"/>
      <c r="G109" s="151"/>
      <c r="H109" s="151"/>
      <c r="I109" s="151"/>
      <c r="J109" s="152">
        <f>J213</f>
        <v>0</v>
      </c>
      <c r="K109" s="149"/>
      <c r="L109" s="153"/>
    </row>
    <row r="110" spans="2:12" s="10" customFormat="1" ht="19.95" customHeight="1">
      <c r="B110" s="148"/>
      <c r="C110" s="149"/>
      <c r="D110" s="150" t="s">
        <v>105</v>
      </c>
      <c r="E110" s="151"/>
      <c r="F110" s="151"/>
      <c r="G110" s="151"/>
      <c r="H110" s="151"/>
      <c r="I110" s="151"/>
      <c r="J110" s="152">
        <f>J220</f>
        <v>0</v>
      </c>
      <c r="K110" s="149"/>
      <c r="L110" s="153"/>
    </row>
    <row r="111" spans="2:12" s="10" customFormat="1" ht="19.95" customHeight="1">
      <c r="B111" s="148"/>
      <c r="C111" s="149"/>
      <c r="D111" s="150" t="s">
        <v>106</v>
      </c>
      <c r="E111" s="151"/>
      <c r="F111" s="151"/>
      <c r="G111" s="151"/>
      <c r="H111" s="151"/>
      <c r="I111" s="151"/>
      <c r="J111" s="152">
        <f>J236</f>
        <v>0</v>
      </c>
      <c r="K111" s="149"/>
      <c r="L111" s="153"/>
    </row>
    <row r="112" spans="2:12" s="10" customFormat="1" ht="19.95" customHeight="1">
      <c r="B112" s="148"/>
      <c r="C112" s="149"/>
      <c r="D112" s="150" t="s">
        <v>107</v>
      </c>
      <c r="E112" s="151"/>
      <c r="F112" s="151"/>
      <c r="G112" s="151"/>
      <c r="H112" s="151"/>
      <c r="I112" s="151"/>
      <c r="J112" s="152">
        <f>J271</f>
        <v>0</v>
      </c>
      <c r="K112" s="149"/>
      <c r="L112" s="153"/>
    </row>
    <row r="113" spans="1:31" s="10" customFormat="1" ht="19.95" customHeight="1">
      <c r="B113" s="148"/>
      <c r="C113" s="149"/>
      <c r="D113" s="150" t="s">
        <v>108</v>
      </c>
      <c r="E113" s="151"/>
      <c r="F113" s="151"/>
      <c r="G113" s="151"/>
      <c r="H113" s="151"/>
      <c r="I113" s="151"/>
      <c r="J113" s="152">
        <f>J290</f>
        <v>0</v>
      </c>
      <c r="K113" s="149"/>
      <c r="L113" s="153"/>
    </row>
    <row r="114" spans="1:31" s="9" customFormat="1" ht="24.9" customHeight="1">
      <c r="B114" s="142"/>
      <c r="C114" s="143"/>
      <c r="D114" s="144" t="s">
        <v>109</v>
      </c>
      <c r="E114" s="145"/>
      <c r="F114" s="145"/>
      <c r="G114" s="145"/>
      <c r="H114" s="145"/>
      <c r="I114" s="145"/>
      <c r="J114" s="146">
        <f>J304</f>
        <v>0</v>
      </c>
      <c r="K114" s="143"/>
      <c r="L114" s="147"/>
    </row>
    <row r="115" spans="1:31" s="9" customFormat="1" ht="24.9" customHeight="1">
      <c r="B115" s="142"/>
      <c r="C115" s="143"/>
      <c r="D115" s="144" t="s">
        <v>110</v>
      </c>
      <c r="E115" s="145"/>
      <c r="F115" s="145"/>
      <c r="G115" s="145"/>
      <c r="H115" s="145"/>
      <c r="I115" s="145"/>
      <c r="J115" s="146">
        <f>J326</f>
        <v>0</v>
      </c>
      <c r="K115" s="143"/>
      <c r="L115" s="147"/>
    </row>
    <row r="116" spans="1:31" s="2" customFormat="1" ht="21.7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" customHeight="1">
      <c r="A117" s="3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pans="1:31" s="2" customFormat="1" ht="6.9" customHeight="1">
      <c r="A121" s="34"/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24.9" customHeight="1">
      <c r="A122" s="34"/>
      <c r="B122" s="35"/>
      <c r="C122" s="23" t="s">
        <v>111</v>
      </c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>
      <c r="A124" s="34"/>
      <c r="B124" s="35"/>
      <c r="C124" s="29" t="s">
        <v>16</v>
      </c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30" customHeight="1">
      <c r="A125" s="34"/>
      <c r="B125" s="35"/>
      <c r="C125" s="36"/>
      <c r="D125" s="36"/>
      <c r="E125" s="266" t="str">
        <f>E7</f>
        <v>IT4 INNOVATIONS MODERNIZACE ŠKOLÍCÍ MÍSTNOSTI Č. 207</v>
      </c>
      <c r="F125" s="293"/>
      <c r="G125" s="293"/>
      <c r="H125" s="293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" customHeight="1">
      <c r="A126" s="34"/>
      <c r="B126" s="35"/>
      <c r="C126" s="36"/>
      <c r="D126" s="36"/>
      <c r="E126" s="36"/>
      <c r="F126" s="36"/>
      <c r="G126" s="36"/>
      <c r="H126" s="36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20</v>
      </c>
      <c r="D127" s="36"/>
      <c r="E127" s="36"/>
      <c r="F127" s="27" t="str">
        <f>F10</f>
        <v>Ostrava</v>
      </c>
      <c r="G127" s="36"/>
      <c r="H127" s="36"/>
      <c r="I127" s="29" t="s">
        <v>22</v>
      </c>
      <c r="J127" s="66" t="str">
        <f>IF(J10="","",J10)</f>
        <v>11. 7. 2021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6.9" customHeight="1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25.65" customHeight="1">
      <c r="A129" s="34"/>
      <c r="B129" s="35"/>
      <c r="C129" s="29" t="s">
        <v>24</v>
      </c>
      <c r="D129" s="36"/>
      <c r="E129" s="36"/>
      <c r="F129" s="27" t="str">
        <f>E13</f>
        <v>Národní superpočítačové centrum IT4 innovations OS</v>
      </c>
      <c r="G129" s="36"/>
      <c r="H129" s="36"/>
      <c r="I129" s="29" t="s">
        <v>30</v>
      </c>
      <c r="J129" s="32" t="str">
        <f>E19</f>
        <v>Ing. arch. Alena Nováková Stehlíková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5.15" customHeight="1">
      <c r="A130" s="34"/>
      <c r="B130" s="35"/>
      <c r="C130" s="29" t="s">
        <v>28</v>
      </c>
      <c r="D130" s="36"/>
      <c r="E130" s="36"/>
      <c r="F130" s="27" t="str">
        <f>IF(E16="","",E16)</f>
        <v>Vyplň údaj</v>
      </c>
      <c r="G130" s="36"/>
      <c r="H130" s="36"/>
      <c r="I130" s="29" t="s">
        <v>33</v>
      </c>
      <c r="J130" s="32" t="str">
        <f>E22</f>
        <v xml:space="preserve"> </v>
      </c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0.35" customHeight="1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11" customFormat="1" ht="29.25" customHeight="1">
      <c r="A132" s="154"/>
      <c r="B132" s="155"/>
      <c r="C132" s="156" t="s">
        <v>112</v>
      </c>
      <c r="D132" s="157" t="s">
        <v>61</v>
      </c>
      <c r="E132" s="157" t="s">
        <v>57</v>
      </c>
      <c r="F132" s="157" t="s">
        <v>58</v>
      </c>
      <c r="G132" s="157" t="s">
        <v>113</v>
      </c>
      <c r="H132" s="157" t="s">
        <v>114</v>
      </c>
      <c r="I132" s="157" t="s">
        <v>115</v>
      </c>
      <c r="J132" s="157" t="s">
        <v>87</v>
      </c>
      <c r="K132" s="158" t="s">
        <v>116</v>
      </c>
      <c r="L132" s="159"/>
      <c r="M132" s="75" t="s">
        <v>1</v>
      </c>
      <c r="N132" s="76" t="s">
        <v>40</v>
      </c>
      <c r="O132" s="76" t="s">
        <v>117</v>
      </c>
      <c r="P132" s="76" t="s">
        <v>118</v>
      </c>
      <c r="Q132" s="76" t="s">
        <v>119</v>
      </c>
      <c r="R132" s="76" t="s">
        <v>120</v>
      </c>
      <c r="S132" s="76" t="s">
        <v>121</v>
      </c>
      <c r="T132" s="77" t="s">
        <v>122</v>
      </c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pans="1:65" s="2" customFormat="1" ht="22.8" customHeight="1">
      <c r="A133" s="34"/>
      <c r="B133" s="35"/>
      <c r="C133" s="82" t="s">
        <v>123</v>
      </c>
      <c r="D133" s="36"/>
      <c r="E133" s="36"/>
      <c r="F133" s="36"/>
      <c r="G133" s="36"/>
      <c r="H133" s="36"/>
      <c r="I133" s="36"/>
      <c r="J133" s="160">
        <f>BK133</f>
        <v>0</v>
      </c>
      <c r="K133" s="36"/>
      <c r="L133" s="39"/>
      <c r="M133" s="78"/>
      <c r="N133" s="161"/>
      <c r="O133" s="79"/>
      <c r="P133" s="162">
        <f>P134+P171+P304+P326</f>
        <v>0</v>
      </c>
      <c r="Q133" s="79"/>
      <c r="R133" s="162">
        <f>R134+R171+R304+R326</f>
        <v>2.2706784799999999</v>
      </c>
      <c r="S133" s="79"/>
      <c r="T133" s="163">
        <f>T134+T171+T304+T326</f>
        <v>1.377712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75</v>
      </c>
      <c r="AU133" s="17" t="s">
        <v>89</v>
      </c>
      <c r="BK133" s="164">
        <f>BK134+BK171+BK304+BK326</f>
        <v>0</v>
      </c>
    </row>
    <row r="134" spans="1:65" s="12" customFormat="1" ht="25.95" customHeight="1">
      <c r="B134" s="165"/>
      <c r="C134" s="166"/>
      <c r="D134" s="167" t="s">
        <v>75</v>
      </c>
      <c r="E134" s="168" t="s">
        <v>124</v>
      </c>
      <c r="F134" s="168" t="s">
        <v>125</v>
      </c>
      <c r="G134" s="166"/>
      <c r="H134" s="166"/>
      <c r="I134" s="169"/>
      <c r="J134" s="170">
        <f>BK134</f>
        <v>0</v>
      </c>
      <c r="K134" s="166"/>
      <c r="L134" s="171"/>
      <c r="M134" s="172"/>
      <c r="N134" s="173"/>
      <c r="O134" s="173"/>
      <c r="P134" s="174">
        <f>P135+P151+P162+P169</f>
        <v>0</v>
      </c>
      <c r="Q134" s="173"/>
      <c r="R134" s="174">
        <f>R135+R151+R162+R169</f>
        <v>1.3369800000000001</v>
      </c>
      <c r="S134" s="173"/>
      <c r="T134" s="175">
        <f>T135+T151+T162+T169</f>
        <v>1.056</v>
      </c>
      <c r="AR134" s="176" t="s">
        <v>81</v>
      </c>
      <c r="AT134" s="177" t="s">
        <v>75</v>
      </c>
      <c r="AU134" s="177" t="s">
        <v>76</v>
      </c>
      <c r="AY134" s="176" t="s">
        <v>126</v>
      </c>
      <c r="BK134" s="178">
        <f>BK135+BK151+BK162+BK169</f>
        <v>0</v>
      </c>
    </row>
    <row r="135" spans="1:65" s="12" customFormat="1" ht="22.8" customHeight="1">
      <c r="B135" s="165"/>
      <c r="C135" s="166"/>
      <c r="D135" s="167" t="s">
        <v>75</v>
      </c>
      <c r="E135" s="179" t="s">
        <v>127</v>
      </c>
      <c r="F135" s="179" t="s">
        <v>128</v>
      </c>
      <c r="G135" s="166"/>
      <c r="H135" s="166"/>
      <c r="I135" s="169"/>
      <c r="J135" s="180">
        <f>BK135</f>
        <v>0</v>
      </c>
      <c r="K135" s="166"/>
      <c r="L135" s="171"/>
      <c r="M135" s="172"/>
      <c r="N135" s="173"/>
      <c r="O135" s="173"/>
      <c r="P135" s="174">
        <f>SUM(P136:P150)</f>
        <v>0</v>
      </c>
      <c r="Q135" s="173"/>
      <c r="R135" s="174">
        <f>SUM(R136:R150)</f>
        <v>1.3336000000000001</v>
      </c>
      <c r="S135" s="173"/>
      <c r="T135" s="175">
        <f>SUM(T136:T150)</f>
        <v>0</v>
      </c>
      <c r="AR135" s="176" t="s">
        <v>81</v>
      </c>
      <c r="AT135" s="177" t="s">
        <v>75</v>
      </c>
      <c r="AU135" s="177" t="s">
        <v>81</v>
      </c>
      <c r="AY135" s="176" t="s">
        <v>126</v>
      </c>
      <c r="BK135" s="178">
        <f>SUM(BK136:BK150)</f>
        <v>0</v>
      </c>
    </row>
    <row r="136" spans="1:65" s="2" customFormat="1" ht="16.5" customHeight="1">
      <c r="A136" s="34"/>
      <c r="B136" s="35"/>
      <c r="C136" s="181" t="s">
        <v>81</v>
      </c>
      <c r="D136" s="181" t="s">
        <v>129</v>
      </c>
      <c r="E136" s="182" t="s">
        <v>130</v>
      </c>
      <c r="F136" s="183" t="s">
        <v>131</v>
      </c>
      <c r="G136" s="184" t="s">
        <v>132</v>
      </c>
      <c r="H136" s="185">
        <v>84.5</v>
      </c>
      <c r="I136" s="186"/>
      <c r="J136" s="187">
        <f>ROUND(I136*H136,2)</f>
        <v>0</v>
      </c>
      <c r="K136" s="183" t="s">
        <v>133</v>
      </c>
      <c r="L136" s="39"/>
      <c r="M136" s="188" t="s">
        <v>1</v>
      </c>
      <c r="N136" s="189" t="s">
        <v>41</v>
      </c>
      <c r="O136" s="71"/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2" t="s">
        <v>134</v>
      </c>
      <c r="AT136" s="192" t="s">
        <v>129</v>
      </c>
      <c r="AU136" s="192" t="s">
        <v>83</v>
      </c>
      <c r="AY136" s="17" t="s">
        <v>126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17" t="s">
        <v>81</v>
      </c>
      <c r="BK136" s="193">
        <f>ROUND(I136*H136,2)</f>
        <v>0</v>
      </c>
      <c r="BL136" s="17" t="s">
        <v>134</v>
      </c>
      <c r="BM136" s="192" t="s">
        <v>135</v>
      </c>
    </row>
    <row r="137" spans="1:65" s="2" customFormat="1" ht="24.15" customHeight="1">
      <c r="A137" s="34"/>
      <c r="B137" s="35"/>
      <c r="C137" s="181" t="s">
        <v>83</v>
      </c>
      <c r="D137" s="181" t="s">
        <v>129</v>
      </c>
      <c r="E137" s="182" t="s">
        <v>136</v>
      </c>
      <c r="F137" s="183" t="s">
        <v>137</v>
      </c>
      <c r="G137" s="184" t="s">
        <v>132</v>
      </c>
      <c r="H137" s="185">
        <v>62.13</v>
      </c>
      <c r="I137" s="186"/>
      <c r="J137" s="187">
        <f>ROUND(I137*H137,2)</f>
        <v>0</v>
      </c>
      <c r="K137" s="183" t="s">
        <v>133</v>
      </c>
      <c r="L137" s="39"/>
      <c r="M137" s="188" t="s">
        <v>1</v>
      </c>
      <c r="N137" s="189" t="s">
        <v>41</v>
      </c>
      <c r="O137" s="71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2" t="s">
        <v>134</v>
      </c>
      <c r="AT137" s="192" t="s">
        <v>129</v>
      </c>
      <c r="AU137" s="192" t="s">
        <v>83</v>
      </c>
      <c r="AY137" s="17" t="s">
        <v>126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7" t="s">
        <v>81</v>
      </c>
      <c r="BK137" s="193">
        <f>ROUND(I137*H137,2)</f>
        <v>0</v>
      </c>
      <c r="BL137" s="17" t="s">
        <v>134</v>
      </c>
      <c r="BM137" s="192" t="s">
        <v>138</v>
      </c>
    </row>
    <row r="138" spans="1:65" s="13" customFormat="1" ht="10.199999999999999">
      <c r="B138" s="194"/>
      <c r="C138" s="195"/>
      <c r="D138" s="196" t="s">
        <v>139</v>
      </c>
      <c r="E138" s="197" t="s">
        <v>1</v>
      </c>
      <c r="F138" s="198" t="s">
        <v>140</v>
      </c>
      <c r="G138" s="195"/>
      <c r="H138" s="199">
        <v>29.375</v>
      </c>
      <c r="I138" s="200"/>
      <c r="J138" s="195"/>
      <c r="K138" s="195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139</v>
      </c>
      <c r="AU138" s="205" t="s">
        <v>83</v>
      </c>
      <c r="AV138" s="13" t="s">
        <v>83</v>
      </c>
      <c r="AW138" s="13" t="s">
        <v>32</v>
      </c>
      <c r="AX138" s="13" t="s">
        <v>76</v>
      </c>
      <c r="AY138" s="205" t="s">
        <v>126</v>
      </c>
    </row>
    <row r="139" spans="1:65" s="13" customFormat="1" ht="10.199999999999999">
      <c r="B139" s="194"/>
      <c r="C139" s="195"/>
      <c r="D139" s="196" t="s">
        <v>139</v>
      </c>
      <c r="E139" s="197" t="s">
        <v>1</v>
      </c>
      <c r="F139" s="198" t="s">
        <v>141</v>
      </c>
      <c r="G139" s="195"/>
      <c r="H139" s="199">
        <v>5.25</v>
      </c>
      <c r="I139" s="200"/>
      <c r="J139" s="195"/>
      <c r="K139" s="195"/>
      <c r="L139" s="201"/>
      <c r="M139" s="202"/>
      <c r="N139" s="203"/>
      <c r="O139" s="203"/>
      <c r="P139" s="203"/>
      <c r="Q139" s="203"/>
      <c r="R139" s="203"/>
      <c r="S139" s="203"/>
      <c r="T139" s="204"/>
      <c r="AT139" s="205" t="s">
        <v>139</v>
      </c>
      <c r="AU139" s="205" t="s">
        <v>83</v>
      </c>
      <c r="AV139" s="13" t="s">
        <v>83</v>
      </c>
      <c r="AW139" s="13" t="s">
        <v>32</v>
      </c>
      <c r="AX139" s="13" t="s">
        <v>76</v>
      </c>
      <c r="AY139" s="205" t="s">
        <v>126</v>
      </c>
    </row>
    <row r="140" spans="1:65" s="13" customFormat="1" ht="10.199999999999999">
      <c r="B140" s="194"/>
      <c r="C140" s="195"/>
      <c r="D140" s="196" t="s">
        <v>139</v>
      </c>
      <c r="E140" s="197" t="s">
        <v>1</v>
      </c>
      <c r="F140" s="198" t="s">
        <v>142</v>
      </c>
      <c r="G140" s="195"/>
      <c r="H140" s="199">
        <v>4.625</v>
      </c>
      <c r="I140" s="200"/>
      <c r="J140" s="195"/>
      <c r="K140" s="195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139</v>
      </c>
      <c r="AU140" s="205" t="s">
        <v>83</v>
      </c>
      <c r="AV140" s="13" t="s">
        <v>83</v>
      </c>
      <c r="AW140" s="13" t="s">
        <v>32</v>
      </c>
      <c r="AX140" s="13" t="s">
        <v>76</v>
      </c>
      <c r="AY140" s="205" t="s">
        <v>126</v>
      </c>
    </row>
    <row r="141" spans="1:65" s="13" customFormat="1" ht="10.199999999999999">
      <c r="B141" s="194"/>
      <c r="C141" s="195"/>
      <c r="D141" s="196" t="s">
        <v>139</v>
      </c>
      <c r="E141" s="197" t="s">
        <v>1</v>
      </c>
      <c r="F141" s="198" t="s">
        <v>143</v>
      </c>
      <c r="G141" s="195"/>
      <c r="H141" s="199">
        <v>12.88</v>
      </c>
      <c r="I141" s="200"/>
      <c r="J141" s="195"/>
      <c r="K141" s="195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139</v>
      </c>
      <c r="AU141" s="205" t="s">
        <v>83</v>
      </c>
      <c r="AV141" s="13" t="s">
        <v>83</v>
      </c>
      <c r="AW141" s="13" t="s">
        <v>32</v>
      </c>
      <c r="AX141" s="13" t="s">
        <v>76</v>
      </c>
      <c r="AY141" s="205" t="s">
        <v>126</v>
      </c>
    </row>
    <row r="142" spans="1:65" s="14" customFormat="1" ht="10.199999999999999">
      <c r="B142" s="206"/>
      <c r="C142" s="207"/>
      <c r="D142" s="196" t="s">
        <v>139</v>
      </c>
      <c r="E142" s="208" t="s">
        <v>1</v>
      </c>
      <c r="F142" s="209" t="s">
        <v>144</v>
      </c>
      <c r="G142" s="207"/>
      <c r="H142" s="208" t="s">
        <v>1</v>
      </c>
      <c r="I142" s="210"/>
      <c r="J142" s="207"/>
      <c r="K142" s="207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139</v>
      </c>
      <c r="AU142" s="215" t="s">
        <v>83</v>
      </c>
      <c r="AV142" s="14" t="s">
        <v>81</v>
      </c>
      <c r="AW142" s="14" t="s">
        <v>32</v>
      </c>
      <c r="AX142" s="14" t="s">
        <v>76</v>
      </c>
      <c r="AY142" s="215" t="s">
        <v>126</v>
      </c>
    </row>
    <row r="143" spans="1:65" s="13" customFormat="1" ht="10.199999999999999">
      <c r="B143" s="194"/>
      <c r="C143" s="195"/>
      <c r="D143" s="196" t="s">
        <v>139</v>
      </c>
      <c r="E143" s="197" t="s">
        <v>1</v>
      </c>
      <c r="F143" s="198" t="s">
        <v>145</v>
      </c>
      <c r="G143" s="195"/>
      <c r="H143" s="199">
        <v>10</v>
      </c>
      <c r="I143" s="200"/>
      <c r="J143" s="195"/>
      <c r="K143" s="195"/>
      <c r="L143" s="201"/>
      <c r="M143" s="202"/>
      <c r="N143" s="203"/>
      <c r="O143" s="203"/>
      <c r="P143" s="203"/>
      <c r="Q143" s="203"/>
      <c r="R143" s="203"/>
      <c r="S143" s="203"/>
      <c r="T143" s="204"/>
      <c r="AT143" s="205" t="s">
        <v>139</v>
      </c>
      <c r="AU143" s="205" t="s">
        <v>83</v>
      </c>
      <c r="AV143" s="13" t="s">
        <v>83</v>
      </c>
      <c r="AW143" s="13" t="s">
        <v>32</v>
      </c>
      <c r="AX143" s="13" t="s">
        <v>76</v>
      </c>
      <c r="AY143" s="205" t="s">
        <v>126</v>
      </c>
    </row>
    <row r="144" spans="1:65" s="15" customFormat="1" ht="10.199999999999999">
      <c r="B144" s="216"/>
      <c r="C144" s="217"/>
      <c r="D144" s="196" t="s">
        <v>139</v>
      </c>
      <c r="E144" s="218" t="s">
        <v>1</v>
      </c>
      <c r="F144" s="219" t="s">
        <v>146</v>
      </c>
      <c r="G144" s="217"/>
      <c r="H144" s="220">
        <v>62.13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139</v>
      </c>
      <c r="AU144" s="226" t="s">
        <v>83</v>
      </c>
      <c r="AV144" s="15" t="s">
        <v>134</v>
      </c>
      <c r="AW144" s="15" t="s">
        <v>32</v>
      </c>
      <c r="AX144" s="15" t="s">
        <v>81</v>
      </c>
      <c r="AY144" s="226" t="s">
        <v>126</v>
      </c>
    </row>
    <row r="145" spans="1:65" s="2" customFormat="1" ht="24.15" customHeight="1">
      <c r="A145" s="34"/>
      <c r="B145" s="35"/>
      <c r="C145" s="181" t="s">
        <v>147</v>
      </c>
      <c r="D145" s="181" t="s">
        <v>129</v>
      </c>
      <c r="E145" s="182" t="s">
        <v>148</v>
      </c>
      <c r="F145" s="183" t="s">
        <v>149</v>
      </c>
      <c r="G145" s="184" t="s">
        <v>132</v>
      </c>
      <c r="H145" s="185">
        <v>10</v>
      </c>
      <c r="I145" s="186"/>
      <c r="J145" s="187">
        <f>ROUND(I145*H145,2)</f>
        <v>0</v>
      </c>
      <c r="K145" s="183" t="s">
        <v>1</v>
      </c>
      <c r="L145" s="39"/>
      <c r="M145" s="188" t="s">
        <v>1</v>
      </c>
      <c r="N145" s="189" t="s">
        <v>41</v>
      </c>
      <c r="O145" s="71"/>
      <c r="P145" s="190">
        <f>O145*H145</f>
        <v>0</v>
      </c>
      <c r="Q145" s="190">
        <v>0.13336000000000001</v>
      </c>
      <c r="R145" s="190">
        <f>Q145*H145</f>
        <v>1.3336000000000001</v>
      </c>
      <c r="S145" s="190">
        <v>0</v>
      </c>
      <c r="T145" s="19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2" t="s">
        <v>134</v>
      </c>
      <c r="AT145" s="192" t="s">
        <v>129</v>
      </c>
      <c r="AU145" s="192" t="s">
        <v>83</v>
      </c>
      <c r="AY145" s="17" t="s">
        <v>126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7" t="s">
        <v>81</v>
      </c>
      <c r="BK145" s="193">
        <f>ROUND(I145*H145,2)</f>
        <v>0</v>
      </c>
      <c r="BL145" s="17" t="s">
        <v>134</v>
      </c>
      <c r="BM145" s="192" t="s">
        <v>150</v>
      </c>
    </row>
    <row r="146" spans="1:65" s="2" customFormat="1" ht="96">
      <c r="A146" s="34"/>
      <c r="B146" s="35"/>
      <c r="C146" s="36"/>
      <c r="D146" s="196" t="s">
        <v>151</v>
      </c>
      <c r="E146" s="36"/>
      <c r="F146" s="227" t="s">
        <v>152</v>
      </c>
      <c r="G146" s="36"/>
      <c r="H146" s="36"/>
      <c r="I146" s="228"/>
      <c r="J146" s="36"/>
      <c r="K146" s="36"/>
      <c r="L146" s="39"/>
      <c r="M146" s="229"/>
      <c r="N146" s="23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151</v>
      </c>
      <c r="AU146" s="17" t="s">
        <v>83</v>
      </c>
    </row>
    <row r="147" spans="1:65" s="13" customFormat="1" ht="10.199999999999999">
      <c r="B147" s="194"/>
      <c r="C147" s="195"/>
      <c r="D147" s="196" t="s">
        <v>139</v>
      </c>
      <c r="E147" s="197" t="s">
        <v>1</v>
      </c>
      <c r="F147" s="198" t="s">
        <v>153</v>
      </c>
      <c r="G147" s="195"/>
      <c r="H147" s="199">
        <v>6</v>
      </c>
      <c r="I147" s="200"/>
      <c r="J147" s="195"/>
      <c r="K147" s="195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139</v>
      </c>
      <c r="AU147" s="205" t="s">
        <v>83</v>
      </c>
      <c r="AV147" s="13" t="s">
        <v>83</v>
      </c>
      <c r="AW147" s="13" t="s">
        <v>32</v>
      </c>
      <c r="AX147" s="13" t="s">
        <v>76</v>
      </c>
      <c r="AY147" s="205" t="s">
        <v>126</v>
      </c>
    </row>
    <row r="148" spans="1:65" s="14" customFormat="1" ht="10.199999999999999">
      <c r="B148" s="206"/>
      <c r="C148" s="207"/>
      <c r="D148" s="196" t="s">
        <v>139</v>
      </c>
      <c r="E148" s="208" t="s">
        <v>1</v>
      </c>
      <c r="F148" s="209" t="s">
        <v>154</v>
      </c>
      <c r="G148" s="207"/>
      <c r="H148" s="208" t="s">
        <v>1</v>
      </c>
      <c r="I148" s="210"/>
      <c r="J148" s="207"/>
      <c r="K148" s="207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139</v>
      </c>
      <c r="AU148" s="215" t="s">
        <v>83</v>
      </c>
      <c r="AV148" s="14" t="s">
        <v>81</v>
      </c>
      <c r="AW148" s="14" t="s">
        <v>32</v>
      </c>
      <c r="AX148" s="14" t="s">
        <v>76</v>
      </c>
      <c r="AY148" s="215" t="s">
        <v>126</v>
      </c>
    </row>
    <row r="149" spans="1:65" s="13" customFormat="1" ht="10.199999999999999">
      <c r="B149" s="194"/>
      <c r="C149" s="195"/>
      <c r="D149" s="196" t="s">
        <v>139</v>
      </c>
      <c r="E149" s="197" t="s">
        <v>1</v>
      </c>
      <c r="F149" s="198" t="s">
        <v>134</v>
      </c>
      <c r="G149" s="195"/>
      <c r="H149" s="199">
        <v>4</v>
      </c>
      <c r="I149" s="200"/>
      <c r="J149" s="195"/>
      <c r="K149" s="195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139</v>
      </c>
      <c r="AU149" s="205" t="s">
        <v>83</v>
      </c>
      <c r="AV149" s="13" t="s">
        <v>83</v>
      </c>
      <c r="AW149" s="13" t="s">
        <v>32</v>
      </c>
      <c r="AX149" s="13" t="s">
        <v>76</v>
      </c>
      <c r="AY149" s="205" t="s">
        <v>126</v>
      </c>
    </row>
    <row r="150" spans="1:65" s="15" customFormat="1" ht="10.199999999999999">
      <c r="B150" s="216"/>
      <c r="C150" s="217"/>
      <c r="D150" s="196" t="s">
        <v>139</v>
      </c>
      <c r="E150" s="218" t="s">
        <v>1</v>
      </c>
      <c r="F150" s="219" t="s">
        <v>146</v>
      </c>
      <c r="G150" s="217"/>
      <c r="H150" s="220">
        <v>10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139</v>
      </c>
      <c r="AU150" s="226" t="s">
        <v>83</v>
      </c>
      <c r="AV150" s="15" t="s">
        <v>134</v>
      </c>
      <c r="AW150" s="15" t="s">
        <v>32</v>
      </c>
      <c r="AX150" s="15" t="s">
        <v>81</v>
      </c>
      <c r="AY150" s="226" t="s">
        <v>126</v>
      </c>
    </row>
    <row r="151" spans="1:65" s="12" customFormat="1" ht="22.8" customHeight="1">
      <c r="B151" s="165"/>
      <c r="C151" s="166"/>
      <c r="D151" s="167" t="s">
        <v>75</v>
      </c>
      <c r="E151" s="179" t="s">
        <v>155</v>
      </c>
      <c r="F151" s="179" t="s">
        <v>156</v>
      </c>
      <c r="G151" s="166"/>
      <c r="H151" s="166"/>
      <c r="I151" s="169"/>
      <c r="J151" s="180">
        <f>BK151</f>
        <v>0</v>
      </c>
      <c r="K151" s="166"/>
      <c r="L151" s="171"/>
      <c r="M151" s="172"/>
      <c r="N151" s="173"/>
      <c r="O151" s="173"/>
      <c r="P151" s="174">
        <f>SUM(P152:P161)</f>
        <v>0</v>
      </c>
      <c r="Q151" s="173"/>
      <c r="R151" s="174">
        <f>SUM(R152:R161)</f>
        <v>3.3800000000000002E-3</v>
      </c>
      <c r="S151" s="173"/>
      <c r="T151" s="175">
        <f>SUM(T152:T161)</f>
        <v>1.056</v>
      </c>
      <c r="AR151" s="176" t="s">
        <v>81</v>
      </c>
      <c r="AT151" s="177" t="s">
        <v>75</v>
      </c>
      <c r="AU151" s="177" t="s">
        <v>81</v>
      </c>
      <c r="AY151" s="176" t="s">
        <v>126</v>
      </c>
      <c r="BK151" s="178">
        <f>SUM(BK152:BK161)</f>
        <v>0</v>
      </c>
    </row>
    <row r="152" spans="1:65" s="2" customFormat="1" ht="16.5" customHeight="1">
      <c r="A152" s="34"/>
      <c r="B152" s="35"/>
      <c r="C152" s="181" t="s">
        <v>134</v>
      </c>
      <c r="D152" s="181" t="s">
        <v>129</v>
      </c>
      <c r="E152" s="182" t="s">
        <v>157</v>
      </c>
      <c r="F152" s="183" t="s">
        <v>158</v>
      </c>
      <c r="G152" s="184" t="s">
        <v>159</v>
      </c>
      <c r="H152" s="185">
        <v>16</v>
      </c>
      <c r="I152" s="186"/>
      <c r="J152" s="187">
        <f>ROUND(I152*H152,2)</f>
        <v>0</v>
      </c>
      <c r="K152" s="183" t="s">
        <v>1</v>
      </c>
      <c r="L152" s="39"/>
      <c r="M152" s="188" t="s">
        <v>1</v>
      </c>
      <c r="N152" s="189" t="s">
        <v>41</v>
      </c>
      <c r="O152" s="71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2" t="s">
        <v>134</v>
      </c>
      <c r="AT152" s="192" t="s">
        <v>129</v>
      </c>
      <c r="AU152" s="192" t="s">
        <v>83</v>
      </c>
      <c r="AY152" s="17" t="s">
        <v>126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7" t="s">
        <v>81</v>
      </c>
      <c r="BK152" s="193">
        <f>ROUND(I152*H152,2)</f>
        <v>0</v>
      </c>
      <c r="BL152" s="17" t="s">
        <v>134</v>
      </c>
      <c r="BM152" s="192" t="s">
        <v>160</v>
      </c>
    </row>
    <row r="153" spans="1:65" s="2" customFormat="1" ht="24.15" customHeight="1">
      <c r="A153" s="34"/>
      <c r="B153" s="35"/>
      <c r="C153" s="181" t="s">
        <v>161</v>
      </c>
      <c r="D153" s="181" t="s">
        <v>129</v>
      </c>
      <c r="E153" s="182" t="s">
        <v>162</v>
      </c>
      <c r="F153" s="183" t="s">
        <v>163</v>
      </c>
      <c r="G153" s="184" t="s">
        <v>132</v>
      </c>
      <c r="H153" s="185">
        <v>84.5</v>
      </c>
      <c r="I153" s="186"/>
      <c r="J153" s="187">
        <f>ROUND(I153*H153,2)</f>
        <v>0</v>
      </c>
      <c r="K153" s="183" t="s">
        <v>133</v>
      </c>
      <c r="L153" s="39"/>
      <c r="M153" s="188" t="s">
        <v>1</v>
      </c>
      <c r="N153" s="189" t="s">
        <v>41</v>
      </c>
      <c r="O153" s="71"/>
      <c r="P153" s="190">
        <f>O153*H153</f>
        <v>0</v>
      </c>
      <c r="Q153" s="190">
        <v>4.0000000000000003E-5</v>
      </c>
      <c r="R153" s="190">
        <f>Q153*H153</f>
        <v>3.3800000000000002E-3</v>
      </c>
      <c r="S153" s="190">
        <v>0</v>
      </c>
      <c r="T153" s="19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2" t="s">
        <v>134</v>
      </c>
      <c r="AT153" s="192" t="s">
        <v>129</v>
      </c>
      <c r="AU153" s="192" t="s">
        <v>83</v>
      </c>
      <c r="AY153" s="17" t="s">
        <v>126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7" t="s">
        <v>81</v>
      </c>
      <c r="BK153" s="193">
        <f>ROUND(I153*H153,2)</f>
        <v>0</v>
      </c>
      <c r="BL153" s="17" t="s">
        <v>134</v>
      </c>
      <c r="BM153" s="192" t="s">
        <v>164</v>
      </c>
    </row>
    <row r="154" spans="1:65" s="2" customFormat="1" ht="21.75" customHeight="1">
      <c r="A154" s="34"/>
      <c r="B154" s="35"/>
      <c r="C154" s="181" t="s">
        <v>127</v>
      </c>
      <c r="D154" s="181" t="s">
        <v>129</v>
      </c>
      <c r="E154" s="182" t="s">
        <v>165</v>
      </c>
      <c r="F154" s="183" t="s">
        <v>166</v>
      </c>
      <c r="G154" s="184" t="s">
        <v>132</v>
      </c>
      <c r="H154" s="185">
        <v>84.5</v>
      </c>
      <c r="I154" s="186"/>
      <c r="J154" s="187">
        <f>ROUND(I154*H154,2)</f>
        <v>0</v>
      </c>
      <c r="K154" s="183" t="s">
        <v>133</v>
      </c>
      <c r="L154" s="39"/>
      <c r="M154" s="188" t="s">
        <v>1</v>
      </c>
      <c r="N154" s="189" t="s">
        <v>41</v>
      </c>
      <c r="O154" s="71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2" t="s">
        <v>134</v>
      </c>
      <c r="AT154" s="192" t="s">
        <v>129</v>
      </c>
      <c r="AU154" s="192" t="s">
        <v>83</v>
      </c>
      <c r="AY154" s="17" t="s">
        <v>126</v>
      </c>
      <c r="BE154" s="193">
        <f>IF(N154="základní",J154,0)</f>
        <v>0</v>
      </c>
      <c r="BF154" s="193">
        <f>IF(N154="snížená",J154,0)</f>
        <v>0</v>
      </c>
      <c r="BG154" s="193">
        <f>IF(N154="zákl. přenesená",J154,0)</f>
        <v>0</v>
      </c>
      <c r="BH154" s="193">
        <f>IF(N154="sníž. přenesená",J154,0)</f>
        <v>0</v>
      </c>
      <c r="BI154" s="193">
        <f>IF(N154="nulová",J154,0)</f>
        <v>0</v>
      </c>
      <c r="BJ154" s="17" t="s">
        <v>81</v>
      </c>
      <c r="BK154" s="193">
        <f>ROUND(I154*H154,2)</f>
        <v>0</v>
      </c>
      <c r="BL154" s="17" t="s">
        <v>134</v>
      </c>
      <c r="BM154" s="192" t="s">
        <v>167</v>
      </c>
    </row>
    <row r="155" spans="1:65" s="2" customFormat="1" ht="24.15" customHeight="1">
      <c r="A155" s="34"/>
      <c r="B155" s="35"/>
      <c r="C155" s="181" t="s">
        <v>168</v>
      </c>
      <c r="D155" s="181" t="s">
        <v>129</v>
      </c>
      <c r="E155" s="182" t="s">
        <v>169</v>
      </c>
      <c r="F155" s="183" t="s">
        <v>170</v>
      </c>
      <c r="G155" s="184" t="s">
        <v>171</v>
      </c>
      <c r="H155" s="185">
        <v>32</v>
      </c>
      <c r="I155" s="186"/>
      <c r="J155" s="187">
        <f>ROUND(I155*H155,2)</f>
        <v>0</v>
      </c>
      <c r="K155" s="183" t="s">
        <v>133</v>
      </c>
      <c r="L155" s="39"/>
      <c r="M155" s="188" t="s">
        <v>1</v>
      </c>
      <c r="N155" s="189" t="s">
        <v>41</v>
      </c>
      <c r="O155" s="71"/>
      <c r="P155" s="190">
        <f>O155*H155</f>
        <v>0</v>
      </c>
      <c r="Q155" s="190">
        <v>0</v>
      </c>
      <c r="R155" s="190">
        <f>Q155*H155</f>
        <v>0</v>
      </c>
      <c r="S155" s="190">
        <v>3.3000000000000002E-2</v>
      </c>
      <c r="T155" s="191">
        <f>S155*H155</f>
        <v>1.056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2" t="s">
        <v>134</v>
      </c>
      <c r="AT155" s="192" t="s">
        <v>129</v>
      </c>
      <c r="AU155" s="192" t="s">
        <v>83</v>
      </c>
      <c r="AY155" s="17" t="s">
        <v>126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7" t="s">
        <v>81</v>
      </c>
      <c r="BK155" s="193">
        <f>ROUND(I155*H155,2)</f>
        <v>0</v>
      </c>
      <c r="BL155" s="17" t="s">
        <v>134</v>
      </c>
      <c r="BM155" s="192" t="s">
        <v>172</v>
      </c>
    </row>
    <row r="156" spans="1:65" s="13" customFormat="1" ht="10.199999999999999">
      <c r="B156" s="194"/>
      <c r="C156" s="195"/>
      <c r="D156" s="196" t="s">
        <v>139</v>
      </c>
      <c r="E156" s="197" t="s">
        <v>1</v>
      </c>
      <c r="F156" s="198" t="s">
        <v>173</v>
      </c>
      <c r="G156" s="195"/>
      <c r="H156" s="199">
        <v>30</v>
      </c>
      <c r="I156" s="200"/>
      <c r="J156" s="195"/>
      <c r="K156" s="195"/>
      <c r="L156" s="201"/>
      <c r="M156" s="202"/>
      <c r="N156" s="203"/>
      <c r="O156" s="203"/>
      <c r="P156" s="203"/>
      <c r="Q156" s="203"/>
      <c r="R156" s="203"/>
      <c r="S156" s="203"/>
      <c r="T156" s="204"/>
      <c r="AT156" s="205" t="s">
        <v>139</v>
      </c>
      <c r="AU156" s="205" t="s">
        <v>83</v>
      </c>
      <c r="AV156" s="13" t="s">
        <v>83</v>
      </c>
      <c r="AW156" s="13" t="s">
        <v>32</v>
      </c>
      <c r="AX156" s="13" t="s">
        <v>76</v>
      </c>
      <c r="AY156" s="205" t="s">
        <v>126</v>
      </c>
    </row>
    <row r="157" spans="1:65" s="14" customFormat="1" ht="10.199999999999999">
      <c r="B157" s="206"/>
      <c r="C157" s="207"/>
      <c r="D157" s="196" t="s">
        <v>139</v>
      </c>
      <c r="E157" s="208" t="s">
        <v>1</v>
      </c>
      <c r="F157" s="209" t="s">
        <v>144</v>
      </c>
      <c r="G157" s="207"/>
      <c r="H157" s="208" t="s">
        <v>1</v>
      </c>
      <c r="I157" s="210"/>
      <c r="J157" s="207"/>
      <c r="K157" s="207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139</v>
      </c>
      <c r="AU157" s="215" t="s">
        <v>83</v>
      </c>
      <c r="AV157" s="14" t="s">
        <v>81</v>
      </c>
      <c r="AW157" s="14" t="s">
        <v>32</v>
      </c>
      <c r="AX157" s="14" t="s">
        <v>76</v>
      </c>
      <c r="AY157" s="215" t="s">
        <v>126</v>
      </c>
    </row>
    <row r="158" spans="1:65" s="13" customFormat="1" ht="10.199999999999999">
      <c r="B158" s="194"/>
      <c r="C158" s="195"/>
      <c r="D158" s="196" t="s">
        <v>139</v>
      </c>
      <c r="E158" s="197" t="s">
        <v>1</v>
      </c>
      <c r="F158" s="198" t="s">
        <v>83</v>
      </c>
      <c r="G158" s="195"/>
      <c r="H158" s="199">
        <v>2</v>
      </c>
      <c r="I158" s="200"/>
      <c r="J158" s="195"/>
      <c r="K158" s="195"/>
      <c r="L158" s="201"/>
      <c r="M158" s="202"/>
      <c r="N158" s="203"/>
      <c r="O158" s="203"/>
      <c r="P158" s="203"/>
      <c r="Q158" s="203"/>
      <c r="R158" s="203"/>
      <c r="S158" s="203"/>
      <c r="T158" s="204"/>
      <c r="AT158" s="205" t="s">
        <v>139</v>
      </c>
      <c r="AU158" s="205" t="s">
        <v>83</v>
      </c>
      <c r="AV158" s="13" t="s">
        <v>83</v>
      </c>
      <c r="AW158" s="13" t="s">
        <v>32</v>
      </c>
      <c r="AX158" s="13" t="s">
        <v>76</v>
      </c>
      <c r="AY158" s="205" t="s">
        <v>126</v>
      </c>
    </row>
    <row r="159" spans="1:65" s="15" customFormat="1" ht="10.199999999999999">
      <c r="B159" s="216"/>
      <c r="C159" s="217"/>
      <c r="D159" s="196" t="s">
        <v>139</v>
      </c>
      <c r="E159" s="218" t="s">
        <v>1</v>
      </c>
      <c r="F159" s="219" t="s">
        <v>146</v>
      </c>
      <c r="G159" s="217"/>
      <c r="H159" s="220">
        <v>32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139</v>
      </c>
      <c r="AU159" s="226" t="s">
        <v>83</v>
      </c>
      <c r="AV159" s="15" t="s">
        <v>134</v>
      </c>
      <c r="AW159" s="15" t="s">
        <v>32</v>
      </c>
      <c r="AX159" s="15" t="s">
        <v>81</v>
      </c>
      <c r="AY159" s="226" t="s">
        <v>126</v>
      </c>
    </row>
    <row r="160" spans="1:65" s="2" customFormat="1" ht="24.15" customHeight="1">
      <c r="A160" s="34"/>
      <c r="B160" s="35"/>
      <c r="C160" s="181" t="s">
        <v>174</v>
      </c>
      <c r="D160" s="181" t="s">
        <v>129</v>
      </c>
      <c r="E160" s="182" t="s">
        <v>175</v>
      </c>
      <c r="F160" s="183" t="s">
        <v>176</v>
      </c>
      <c r="G160" s="184" t="s">
        <v>171</v>
      </c>
      <c r="H160" s="185">
        <v>64</v>
      </c>
      <c r="I160" s="186"/>
      <c r="J160" s="187">
        <f>ROUND(I160*H160,2)</f>
        <v>0</v>
      </c>
      <c r="K160" s="183" t="s">
        <v>133</v>
      </c>
      <c r="L160" s="39"/>
      <c r="M160" s="188" t="s">
        <v>1</v>
      </c>
      <c r="N160" s="189" t="s">
        <v>41</v>
      </c>
      <c r="O160" s="71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2" t="s">
        <v>134</v>
      </c>
      <c r="AT160" s="192" t="s">
        <v>129</v>
      </c>
      <c r="AU160" s="192" t="s">
        <v>83</v>
      </c>
      <c r="AY160" s="17" t="s">
        <v>126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7" t="s">
        <v>81</v>
      </c>
      <c r="BK160" s="193">
        <f>ROUND(I160*H160,2)</f>
        <v>0</v>
      </c>
      <c r="BL160" s="17" t="s">
        <v>134</v>
      </c>
      <c r="BM160" s="192" t="s">
        <v>177</v>
      </c>
    </row>
    <row r="161" spans="1:65" s="13" customFormat="1" ht="10.199999999999999">
      <c r="B161" s="194"/>
      <c r="C161" s="195"/>
      <c r="D161" s="196" t="s">
        <v>139</v>
      </c>
      <c r="E161" s="197" t="s">
        <v>1</v>
      </c>
      <c r="F161" s="198" t="s">
        <v>178</v>
      </c>
      <c r="G161" s="195"/>
      <c r="H161" s="199">
        <v>64</v>
      </c>
      <c r="I161" s="200"/>
      <c r="J161" s="195"/>
      <c r="K161" s="195"/>
      <c r="L161" s="201"/>
      <c r="M161" s="202"/>
      <c r="N161" s="203"/>
      <c r="O161" s="203"/>
      <c r="P161" s="203"/>
      <c r="Q161" s="203"/>
      <c r="R161" s="203"/>
      <c r="S161" s="203"/>
      <c r="T161" s="204"/>
      <c r="AT161" s="205" t="s">
        <v>139</v>
      </c>
      <c r="AU161" s="205" t="s">
        <v>83</v>
      </c>
      <c r="AV161" s="13" t="s">
        <v>83</v>
      </c>
      <c r="AW161" s="13" t="s">
        <v>32</v>
      </c>
      <c r="AX161" s="13" t="s">
        <v>81</v>
      </c>
      <c r="AY161" s="205" t="s">
        <v>126</v>
      </c>
    </row>
    <row r="162" spans="1:65" s="12" customFormat="1" ht="22.8" customHeight="1">
      <c r="B162" s="165"/>
      <c r="C162" s="166"/>
      <c r="D162" s="167" t="s">
        <v>75</v>
      </c>
      <c r="E162" s="179" t="s">
        <v>179</v>
      </c>
      <c r="F162" s="179" t="s">
        <v>180</v>
      </c>
      <c r="G162" s="166"/>
      <c r="H162" s="166"/>
      <c r="I162" s="169"/>
      <c r="J162" s="180">
        <f>BK162</f>
        <v>0</v>
      </c>
      <c r="K162" s="166"/>
      <c r="L162" s="171"/>
      <c r="M162" s="172"/>
      <c r="N162" s="173"/>
      <c r="O162" s="173"/>
      <c r="P162" s="174">
        <f>SUM(P163:P168)</f>
        <v>0</v>
      </c>
      <c r="Q162" s="173"/>
      <c r="R162" s="174">
        <f>SUM(R163:R168)</f>
        <v>0</v>
      </c>
      <c r="S162" s="173"/>
      <c r="T162" s="175">
        <f>SUM(T163:T168)</f>
        <v>0</v>
      </c>
      <c r="AR162" s="176" t="s">
        <v>81</v>
      </c>
      <c r="AT162" s="177" t="s">
        <v>75</v>
      </c>
      <c r="AU162" s="177" t="s">
        <v>81</v>
      </c>
      <c r="AY162" s="176" t="s">
        <v>126</v>
      </c>
      <c r="BK162" s="178">
        <f>SUM(BK163:BK168)</f>
        <v>0</v>
      </c>
    </row>
    <row r="163" spans="1:65" s="2" customFormat="1" ht="24.15" customHeight="1">
      <c r="A163" s="34"/>
      <c r="B163" s="35"/>
      <c r="C163" s="181" t="s">
        <v>155</v>
      </c>
      <c r="D163" s="181" t="s">
        <v>129</v>
      </c>
      <c r="E163" s="182" t="s">
        <v>181</v>
      </c>
      <c r="F163" s="183" t="s">
        <v>182</v>
      </c>
      <c r="G163" s="184" t="s">
        <v>183</v>
      </c>
      <c r="H163" s="185">
        <v>1.3779999999999999</v>
      </c>
      <c r="I163" s="186"/>
      <c r="J163" s="187">
        <f>ROUND(I163*H163,2)</f>
        <v>0</v>
      </c>
      <c r="K163" s="183" t="s">
        <v>133</v>
      </c>
      <c r="L163" s="39"/>
      <c r="M163" s="188" t="s">
        <v>1</v>
      </c>
      <c r="N163" s="189" t="s">
        <v>41</v>
      </c>
      <c r="O163" s="71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2" t="s">
        <v>134</v>
      </c>
      <c r="AT163" s="192" t="s">
        <v>129</v>
      </c>
      <c r="AU163" s="192" t="s">
        <v>83</v>
      </c>
      <c r="AY163" s="17" t="s">
        <v>126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7" t="s">
        <v>81</v>
      </c>
      <c r="BK163" s="193">
        <f>ROUND(I163*H163,2)</f>
        <v>0</v>
      </c>
      <c r="BL163" s="17" t="s">
        <v>134</v>
      </c>
      <c r="BM163" s="192" t="s">
        <v>184</v>
      </c>
    </row>
    <row r="164" spans="1:65" s="2" customFormat="1" ht="24.15" customHeight="1">
      <c r="A164" s="34"/>
      <c r="B164" s="35"/>
      <c r="C164" s="181" t="s">
        <v>145</v>
      </c>
      <c r="D164" s="181" t="s">
        <v>129</v>
      </c>
      <c r="E164" s="182" t="s">
        <v>185</v>
      </c>
      <c r="F164" s="183" t="s">
        <v>186</v>
      </c>
      <c r="G164" s="184" t="s">
        <v>183</v>
      </c>
      <c r="H164" s="185">
        <v>12.401999999999999</v>
      </c>
      <c r="I164" s="186"/>
      <c r="J164" s="187">
        <f>ROUND(I164*H164,2)</f>
        <v>0</v>
      </c>
      <c r="K164" s="183" t="s">
        <v>133</v>
      </c>
      <c r="L164" s="39"/>
      <c r="M164" s="188" t="s">
        <v>1</v>
      </c>
      <c r="N164" s="189" t="s">
        <v>41</v>
      </c>
      <c r="O164" s="71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2" t="s">
        <v>134</v>
      </c>
      <c r="AT164" s="192" t="s">
        <v>129</v>
      </c>
      <c r="AU164" s="192" t="s">
        <v>83</v>
      </c>
      <c r="AY164" s="17" t="s">
        <v>126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7" t="s">
        <v>81</v>
      </c>
      <c r="BK164" s="193">
        <f>ROUND(I164*H164,2)</f>
        <v>0</v>
      </c>
      <c r="BL164" s="17" t="s">
        <v>134</v>
      </c>
      <c r="BM164" s="192" t="s">
        <v>187</v>
      </c>
    </row>
    <row r="165" spans="1:65" s="13" customFormat="1" ht="10.199999999999999">
      <c r="B165" s="194"/>
      <c r="C165" s="195"/>
      <c r="D165" s="196" t="s">
        <v>139</v>
      </c>
      <c r="E165" s="195"/>
      <c r="F165" s="198" t="s">
        <v>188</v>
      </c>
      <c r="G165" s="195"/>
      <c r="H165" s="199">
        <v>12.401999999999999</v>
      </c>
      <c r="I165" s="200"/>
      <c r="J165" s="195"/>
      <c r="K165" s="195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139</v>
      </c>
      <c r="AU165" s="205" t="s">
        <v>83</v>
      </c>
      <c r="AV165" s="13" t="s">
        <v>83</v>
      </c>
      <c r="AW165" s="13" t="s">
        <v>4</v>
      </c>
      <c r="AX165" s="13" t="s">
        <v>81</v>
      </c>
      <c r="AY165" s="205" t="s">
        <v>126</v>
      </c>
    </row>
    <row r="166" spans="1:65" s="2" customFormat="1" ht="24.15" customHeight="1">
      <c r="A166" s="34"/>
      <c r="B166" s="35"/>
      <c r="C166" s="181" t="s">
        <v>189</v>
      </c>
      <c r="D166" s="181" t="s">
        <v>129</v>
      </c>
      <c r="E166" s="182" t="s">
        <v>190</v>
      </c>
      <c r="F166" s="183" t="s">
        <v>191</v>
      </c>
      <c r="G166" s="184" t="s">
        <v>183</v>
      </c>
      <c r="H166" s="185">
        <v>1.3779999999999999</v>
      </c>
      <c r="I166" s="186"/>
      <c r="J166" s="187">
        <f>ROUND(I166*H166,2)</f>
        <v>0</v>
      </c>
      <c r="K166" s="183" t="s">
        <v>133</v>
      </c>
      <c r="L166" s="39"/>
      <c r="M166" s="188" t="s">
        <v>1</v>
      </c>
      <c r="N166" s="189" t="s">
        <v>41</v>
      </c>
      <c r="O166" s="71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2" t="s">
        <v>134</v>
      </c>
      <c r="AT166" s="192" t="s">
        <v>129</v>
      </c>
      <c r="AU166" s="192" t="s">
        <v>83</v>
      </c>
      <c r="AY166" s="17" t="s">
        <v>126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7" t="s">
        <v>81</v>
      </c>
      <c r="BK166" s="193">
        <f>ROUND(I166*H166,2)</f>
        <v>0</v>
      </c>
      <c r="BL166" s="17" t="s">
        <v>134</v>
      </c>
      <c r="BM166" s="192" t="s">
        <v>192</v>
      </c>
    </row>
    <row r="167" spans="1:65" s="2" customFormat="1" ht="33" customHeight="1">
      <c r="A167" s="34"/>
      <c r="B167" s="35"/>
      <c r="C167" s="181" t="s">
        <v>193</v>
      </c>
      <c r="D167" s="181" t="s">
        <v>129</v>
      </c>
      <c r="E167" s="182" t="s">
        <v>194</v>
      </c>
      <c r="F167" s="183" t="s">
        <v>195</v>
      </c>
      <c r="G167" s="184" t="s">
        <v>183</v>
      </c>
      <c r="H167" s="185">
        <v>1.3779999999999999</v>
      </c>
      <c r="I167" s="186"/>
      <c r="J167" s="187">
        <f>ROUND(I167*H167,2)</f>
        <v>0</v>
      </c>
      <c r="K167" s="183" t="s">
        <v>133</v>
      </c>
      <c r="L167" s="39"/>
      <c r="M167" s="188" t="s">
        <v>1</v>
      </c>
      <c r="N167" s="189" t="s">
        <v>41</v>
      </c>
      <c r="O167" s="71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2" t="s">
        <v>134</v>
      </c>
      <c r="AT167" s="192" t="s">
        <v>129</v>
      </c>
      <c r="AU167" s="192" t="s">
        <v>83</v>
      </c>
      <c r="AY167" s="17" t="s">
        <v>126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7" t="s">
        <v>81</v>
      </c>
      <c r="BK167" s="193">
        <f>ROUND(I167*H167,2)</f>
        <v>0</v>
      </c>
      <c r="BL167" s="17" t="s">
        <v>134</v>
      </c>
      <c r="BM167" s="192" t="s">
        <v>196</v>
      </c>
    </row>
    <row r="168" spans="1:65" s="2" customFormat="1" ht="24.15" customHeight="1">
      <c r="A168" s="34"/>
      <c r="B168" s="35"/>
      <c r="C168" s="181" t="s">
        <v>197</v>
      </c>
      <c r="D168" s="181" t="s">
        <v>129</v>
      </c>
      <c r="E168" s="182" t="s">
        <v>198</v>
      </c>
      <c r="F168" s="183" t="s">
        <v>199</v>
      </c>
      <c r="G168" s="184" t="s">
        <v>183</v>
      </c>
      <c r="H168" s="185">
        <v>1.3779999999999999</v>
      </c>
      <c r="I168" s="186"/>
      <c r="J168" s="187">
        <f>ROUND(I168*H168,2)</f>
        <v>0</v>
      </c>
      <c r="K168" s="183" t="s">
        <v>133</v>
      </c>
      <c r="L168" s="39"/>
      <c r="M168" s="188" t="s">
        <v>1</v>
      </c>
      <c r="N168" s="189" t="s">
        <v>41</v>
      </c>
      <c r="O168" s="71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2" t="s">
        <v>134</v>
      </c>
      <c r="AT168" s="192" t="s">
        <v>129</v>
      </c>
      <c r="AU168" s="192" t="s">
        <v>83</v>
      </c>
      <c r="AY168" s="17" t="s">
        <v>126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7" t="s">
        <v>81</v>
      </c>
      <c r="BK168" s="193">
        <f>ROUND(I168*H168,2)</f>
        <v>0</v>
      </c>
      <c r="BL168" s="17" t="s">
        <v>134</v>
      </c>
      <c r="BM168" s="192" t="s">
        <v>200</v>
      </c>
    </row>
    <row r="169" spans="1:65" s="12" customFormat="1" ht="22.8" customHeight="1">
      <c r="B169" s="165"/>
      <c r="C169" s="166"/>
      <c r="D169" s="167" t="s">
        <v>75</v>
      </c>
      <c r="E169" s="179" t="s">
        <v>201</v>
      </c>
      <c r="F169" s="179" t="s">
        <v>202</v>
      </c>
      <c r="G169" s="166"/>
      <c r="H169" s="166"/>
      <c r="I169" s="169"/>
      <c r="J169" s="180">
        <f>BK169</f>
        <v>0</v>
      </c>
      <c r="K169" s="166"/>
      <c r="L169" s="171"/>
      <c r="M169" s="172"/>
      <c r="N169" s="173"/>
      <c r="O169" s="173"/>
      <c r="P169" s="174">
        <f>P170</f>
        <v>0</v>
      </c>
      <c r="Q169" s="173"/>
      <c r="R169" s="174">
        <f>R170</f>
        <v>0</v>
      </c>
      <c r="S169" s="173"/>
      <c r="T169" s="175">
        <f>T170</f>
        <v>0</v>
      </c>
      <c r="AR169" s="176" t="s">
        <v>81</v>
      </c>
      <c r="AT169" s="177" t="s">
        <v>75</v>
      </c>
      <c r="AU169" s="177" t="s">
        <v>81</v>
      </c>
      <c r="AY169" s="176" t="s">
        <v>126</v>
      </c>
      <c r="BK169" s="178">
        <f>BK170</f>
        <v>0</v>
      </c>
    </row>
    <row r="170" spans="1:65" s="2" customFormat="1" ht="16.5" customHeight="1">
      <c r="A170" s="34"/>
      <c r="B170" s="35"/>
      <c r="C170" s="181" t="s">
        <v>203</v>
      </c>
      <c r="D170" s="181" t="s">
        <v>129</v>
      </c>
      <c r="E170" s="182" t="s">
        <v>204</v>
      </c>
      <c r="F170" s="183" t="s">
        <v>205</v>
      </c>
      <c r="G170" s="184" t="s">
        <v>183</v>
      </c>
      <c r="H170" s="185">
        <v>1.337</v>
      </c>
      <c r="I170" s="186"/>
      <c r="J170" s="187">
        <f>ROUND(I170*H170,2)</f>
        <v>0</v>
      </c>
      <c r="K170" s="183" t="s">
        <v>133</v>
      </c>
      <c r="L170" s="39"/>
      <c r="M170" s="188" t="s">
        <v>1</v>
      </c>
      <c r="N170" s="189" t="s">
        <v>41</v>
      </c>
      <c r="O170" s="71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2" t="s">
        <v>134</v>
      </c>
      <c r="AT170" s="192" t="s">
        <v>129</v>
      </c>
      <c r="AU170" s="192" t="s">
        <v>83</v>
      </c>
      <c r="AY170" s="17" t="s">
        <v>126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7" t="s">
        <v>81</v>
      </c>
      <c r="BK170" s="193">
        <f>ROUND(I170*H170,2)</f>
        <v>0</v>
      </c>
      <c r="BL170" s="17" t="s">
        <v>134</v>
      </c>
      <c r="BM170" s="192" t="s">
        <v>206</v>
      </c>
    </row>
    <row r="171" spans="1:65" s="12" customFormat="1" ht="25.95" customHeight="1">
      <c r="B171" s="165"/>
      <c r="C171" s="166"/>
      <c r="D171" s="167" t="s">
        <v>75</v>
      </c>
      <c r="E171" s="168" t="s">
        <v>207</v>
      </c>
      <c r="F171" s="168" t="s">
        <v>208</v>
      </c>
      <c r="G171" s="166"/>
      <c r="H171" s="166"/>
      <c r="I171" s="169"/>
      <c r="J171" s="170">
        <f>BK171</f>
        <v>0</v>
      </c>
      <c r="K171" s="166"/>
      <c r="L171" s="171"/>
      <c r="M171" s="172"/>
      <c r="N171" s="173"/>
      <c r="O171" s="173"/>
      <c r="P171" s="174">
        <f>P172+P220+P236+P271+P290</f>
        <v>0</v>
      </c>
      <c r="Q171" s="173"/>
      <c r="R171" s="174">
        <f>R172+R220+R236+R271+R290</f>
        <v>0.93369848</v>
      </c>
      <c r="S171" s="173"/>
      <c r="T171" s="175">
        <f>T172+T220+T236+T271+T290</f>
        <v>0.321712</v>
      </c>
      <c r="AR171" s="176" t="s">
        <v>83</v>
      </c>
      <c r="AT171" s="177" t="s">
        <v>75</v>
      </c>
      <c r="AU171" s="177" t="s">
        <v>76</v>
      </c>
      <c r="AY171" s="176" t="s">
        <v>126</v>
      </c>
      <c r="BK171" s="178">
        <f>BK172+BK220+BK236+BK271+BK290</f>
        <v>0</v>
      </c>
    </row>
    <row r="172" spans="1:65" s="12" customFormat="1" ht="22.8" customHeight="1">
      <c r="B172" s="165"/>
      <c r="C172" s="166"/>
      <c r="D172" s="167" t="s">
        <v>75</v>
      </c>
      <c r="E172" s="179" t="s">
        <v>209</v>
      </c>
      <c r="F172" s="179" t="s">
        <v>210</v>
      </c>
      <c r="G172" s="166"/>
      <c r="H172" s="166"/>
      <c r="I172" s="169"/>
      <c r="J172" s="180">
        <f>BK172</f>
        <v>0</v>
      </c>
      <c r="K172" s="166"/>
      <c r="L172" s="171"/>
      <c r="M172" s="172"/>
      <c r="N172" s="173"/>
      <c r="O172" s="173"/>
      <c r="P172" s="174">
        <f>P173+P176+P183+P185+P195+P203+P211+P213</f>
        <v>0</v>
      </c>
      <c r="Q172" s="173"/>
      <c r="R172" s="174">
        <f>R173+R176+R183+R185+R195+R203+R211+R213</f>
        <v>0</v>
      </c>
      <c r="S172" s="173"/>
      <c r="T172" s="175">
        <f>T173+T176+T183+T185+T195+T203+T211+T213</f>
        <v>0</v>
      </c>
      <c r="AR172" s="176" t="s">
        <v>83</v>
      </c>
      <c r="AT172" s="177" t="s">
        <v>75</v>
      </c>
      <c r="AU172" s="177" t="s">
        <v>81</v>
      </c>
      <c r="AY172" s="176" t="s">
        <v>126</v>
      </c>
      <c r="BK172" s="178">
        <f>BK173+BK176+BK183+BK185+BK195+BK203+BK211+BK213</f>
        <v>0</v>
      </c>
    </row>
    <row r="173" spans="1:65" s="12" customFormat="1" ht="20.85" customHeight="1">
      <c r="B173" s="165"/>
      <c r="C173" s="166"/>
      <c r="D173" s="167" t="s">
        <v>75</v>
      </c>
      <c r="E173" s="179" t="s">
        <v>211</v>
      </c>
      <c r="F173" s="179" t="s">
        <v>212</v>
      </c>
      <c r="G173" s="166"/>
      <c r="H173" s="166"/>
      <c r="I173" s="169"/>
      <c r="J173" s="180">
        <f>BK173</f>
        <v>0</v>
      </c>
      <c r="K173" s="166"/>
      <c r="L173" s="171"/>
      <c r="M173" s="172"/>
      <c r="N173" s="173"/>
      <c r="O173" s="173"/>
      <c r="P173" s="174">
        <f>SUM(P174:P175)</f>
        <v>0</v>
      </c>
      <c r="Q173" s="173"/>
      <c r="R173" s="174">
        <f>SUM(R174:R175)</f>
        <v>0</v>
      </c>
      <c r="S173" s="173"/>
      <c r="T173" s="175">
        <f>SUM(T174:T175)</f>
        <v>0</v>
      </c>
      <c r="AR173" s="176" t="s">
        <v>81</v>
      </c>
      <c r="AT173" s="177" t="s">
        <v>75</v>
      </c>
      <c r="AU173" s="177" t="s">
        <v>83</v>
      </c>
      <c r="AY173" s="176" t="s">
        <v>126</v>
      </c>
      <c r="BK173" s="178">
        <f>SUM(BK174:BK175)</f>
        <v>0</v>
      </c>
    </row>
    <row r="174" spans="1:65" s="2" customFormat="1" ht="16.5" customHeight="1">
      <c r="A174" s="34"/>
      <c r="B174" s="35"/>
      <c r="C174" s="181" t="s">
        <v>8</v>
      </c>
      <c r="D174" s="181" t="s">
        <v>129</v>
      </c>
      <c r="E174" s="182" t="s">
        <v>213</v>
      </c>
      <c r="F174" s="183" t="s">
        <v>214</v>
      </c>
      <c r="G174" s="184" t="s">
        <v>215</v>
      </c>
      <c r="H174" s="185">
        <v>1</v>
      </c>
      <c r="I174" s="186"/>
      <c r="J174" s="187">
        <f>ROUND(I174*H174,2)</f>
        <v>0</v>
      </c>
      <c r="K174" s="183" t="s">
        <v>1</v>
      </c>
      <c r="L174" s="39"/>
      <c r="M174" s="188" t="s">
        <v>1</v>
      </c>
      <c r="N174" s="189" t="s">
        <v>41</v>
      </c>
      <c r="O174" s="71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2" t="s">
        <v>134</v>
      </c>
      <c r="AT174" s="192" t="s">
        <v>129</v>
      </c>
      <c r="AU174" s="192" t="s">
        <v>147</v>
      </c>
      <c r="AY174" s="17" t="s">
        <v>126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7" t="s">
        <v>81</v>
      </c>
      <c r="BK174" s="193">
        <f>ROUND(I174*H174,2)</f>
        <v>0</v>
      </c>
      <c r="BL174" s="17" t="s">
        <v>134</v>
      </c>
      <c r="BM174" s="192" t="s">
        <v>216</v>
      </c>
    </row>
    <row r="175" spans="1:65" s="2" customFormat="1" ht="19.2">
      <c r="A175" s="34"/>
      <c r="B175" s="35"/>
      <c r="C175" s="36"/>
      <c r="D175" s="196" t="s">
        <v>151</v>
      </c>
      <c r="E175" s="36"/>
      <c r="F175" s="227" t="s">
        <v>217</v>
      </c>
      <c r="G175" s="36"/>
      <c r="H175" s="36"/>
      <c r="I175" s="228"/>
      <c r="J175" s="36"/>
      <c r="K175" s="36"/>
      <c r="L175" s="39"/>
      <c r="M175" s="229"/>
      <c r="N175" s="230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151</v>
      </c>
      <c r="AU175" s="17" t="s">
        <v>147</v>
      </c>
    </row>
    <row r="176" spans="1:65" s="12" customFormat="1" ht="20.85" customHeight="1">
      <c r="B176" s="165"/>
      <c r="C176" s="166"/>
      <c r="D176" s="167" t="s">
        <v>75</v>
      </c>
      <c r="E176" s="179" t="s">
        <v>218</v>
      </c>
      <c r="F176" s="179" t="s">
        <v>219</v>
      </c>
      <c r="G176" s="166"/>
      <c r="H176" s="166"/>
      <c r="I176" s="169"/>
      <c r="J176" s="180">
        <f>BK176</f>
        <v>0</v>
      </c>
      <c r="K176" s="166"/>
      <c r="L176" s="171"/>
      <c r="M176" s="172"/>
      <c r="N176" s="173"/>
      <c r="O176" s="173"/>
      <c r="P176" s="174">
        <f>SUM(P177:P182)</f>
        <v>0</v>
      </c>
      <c r="Q176" s="173"/>
      <c r="R176" s="174">
        <f>SUM(R177:R182)</f>
        <v>0</v>
      </c>
      <c r="S176" s="173"/>
      <c r="T176" s="175">
        <f>SUM(T177:T182)</f>
        <v>0</v>
      </c>
      <c r="AR176" s="176" t="s">
        <v>81</v>
      </c>
      <c r="AT176" s="177" t="s">
        <v>75</v>
      </c>
      <c r="AU176" s="177" t="s">
        <v>83</v>
      </c>
      <c r="AY176" s="176" t="s">
        <v>126</v>
      </c>
      <c r="BK176" s="178">
        <f>SUM(BK177:BK182)</f>
        <v>0</v>
      </c>
    </row>
    <row r="177" spans="1:65" s="2" customFormat="1" ht="24.15" customHeight="1">
      <c r="A177" s="34"/>
      <c r="B177" s="35"/>
      <c r="C177" s="181" t="s">
        <v>220</v>
      </c>
      <c r="D177" s="181" t="s">
        <v>129</v>
      </c>
      <c r="E177" s="182" t="s">
        <v>221</v>
      </c>
      <c r="F177" s="183" t="s">
        <v>222</v>
      </c>
      <c r="G177" s="184" t="s">
        <v>223</v>
      </c>
      <c r="H177" s="185">
        <v>4</v>
      </c>
      <c r="I177" s="186"/>
      <c r="J177" s="187">
        <f t="shared" ref="J177:J182" si="0">ROUND(I177*H177,2)</f>
        <v>0</v>
      </c>
      <c r="K177" s="183" t="s">
        <v>1</v>
      </c>
      <c r="L177" s="39"/>
      <c r="M177" s="188" t="s">
        <v>1</v>
      </c>
      <c r="N177" s="189" t="s">
        <v>41</v>
      </c>
      <c r="O177" s="71"/>
      <c r="P177" s="190">
        <f t="shared" ref="P177:P182" si="1">O177*H177</f>
        <v>0</v>
      </c>
      <c r="Q177" s="190">
        <v>0</v>
      </c>
      <c r="R177" s="190">
        <f t="shared" ref="R177:R182" si="2">Q177*H177</f>
        <v>0</v>
      </c>
      <c r="S177" s="190">
        <v>0</v>
      </c>
      <c r="T177" s="191">
        <f t="shared" ref="T177:T182" si="3"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2" t="s">
        <v>134</v>
      </c>
      <c r="AT177" s="192" t="s">
        <v>129</v>
      </c>
      <c r="AU177" s="192" t="s">
        <v>147</v>
      </c>
      <c r="AY177" s="17" t="s">
        <v>126</v>
      </c>
      <c r="BE177" s="193">
        <f t="shared" ref="BE177:BE182" si="4">IF(N177="základní",J177,0)</f>
        <v>0</v>
      </c>
      <c r="BF177" s="193">
        <f t="shared" ref="BF177:BF182" si="5">IF(N177="snížená",J177,0)</f>
        <v>0</v>
      </c>
      <c r="BG177" s="193">
        <f t="shared" ref="BG177:BG182" si="6">IF(N177="zákl. přenesená",J177,0)</f>
        <v>0</v>
      </c>
      <c r="BH177" s="193">
        <f t="shared" ref="BH177:BH182" si="7">IF(N177="sníž. přenesená",J177,0)</f>
        <v>0</v>
      </c>
      <c r="BI177" s="193">
        <f t="shared" ref="BI177:BI182" si="8">IF(N177="nulová",J177,0)</f>
        <v>0</v>
      </c>
      <c r="BJ177" s="17" t="s">
        <v>81</v>
      </c>
      <c r="BK177" s="193">
        <f t="shared" ref="BK177:BK182" si="9">ROUND(I177*H177,2)</f>
        <v>0</v>
      </c>
      <c r="BL177" s="17" t="s">
        <v>134</v>
      </c>
      <c r="BM177" s="192" t="s">
        <v>224</v>
      </c>
    </row>
    <row r="178" spans="1:65" s="2" customFormat="1" ht="16.5" customHeight="1">
      <c r="A178" s="34"/>
      <c r="B178" s="35"/>
      <c r="C178" s="181" t="s">
        <v>225</v>
      </c>
      <c r="D178" s="181" t="s">
        <v>129</v>
      </c>
      <c r="E178" s="182" t="s">
        <v>226</v>
      </c>
      <c r="F178" s="183" t="s">
        <v>227</v>
      </c>
      <c r="G178" s="184" t="s">
        <v>223</v>
      </c>
      <c r="H178" s="185">
        <v>2</v>
      </c>
      <c r="I178" s="186"/>
      <c r="J178" s="187">
        <f t="shared" si="0"/>
        <v>0</v>
      </c>
      <c r="K178" s="183" t="s">
        <v>1</v>
      </c>
      <c r="L178" s="39"/>
      <c r="M178" s="188" t="s">
        <v>1</v>
      </c>
      <c r="N178" s="189" t="s">
        <v>41</v>
      </c>
      <c r="O178" s="71"/>
      <c r="P178" s="190">
        <f t="shared" si="1"/>
        <v>0</v>
      </c>
      <c r="Q178" s="190">
        <v>0</v>
      </c>
      <c r="R178" s="190">
        <f t="shared" si="2"/>
        <v>0</v>
      </c>
      <c r="S178" s="190">
        <v>0</v>
      </c>
      <c r="T178" s="191">
        <f t="shared" si="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2" t="s">
        <v>134</v>
      </c>
      <c r="AT178" s="192" t="s">
        <v>129</v>
      </c>
      <c r="AU178" s="192" t="s">
        <v>147</v>
      </c>
      <c r="AY178" s="17" t="s">
        <v>126</v>
      </c>
      <c r="BE178" s="193">
        <f t="shared" si="4"/>
        <v>0</v>
      </c>
      <c r="BF178" s="193">
        <f t="shared" si="5"/>
        <v>0</v>
      </c>
      <c r="BG178" s="193">
        <f t="shared" si="6"/>
        <v>0</v>
      </c>
      <c r="BH178" s="193">
        <f t="shared" si="7"/>
        <v>0</v>
      </c>
      <c r="BI178" s="193">
        <f t="shared" si="8"/>
        <v>0</v>
      </c>
      <c r="BJ178" s="17" t="s">
        <v>81</v>
      </c>
      <c r="BK178" s="193">
        <f t="shared" si="9"/>
        <v>0</v>
      </c>
      <c r="BL178" s="17" t="s">
        <v>134</v>
      </c>
      <c r="BM178" s="192" t="s">
        <v>228</v>
      </c>
    </row>
    <row r="179" spans="1:65" s="2" customFormat="1" ht="24.15" customHeight="1">
      <c r="A179" s="34"/>
      <c r="B179" s="35"/>
      <c r="C179" s="181" t="s">
        <v>229</v>
      </c>
      <c r="D179" s="181" t="s">
        <v>129</v>
      </c>
      <c r="E179" s="182" t="s">
        <v>230</v>
      </c>
      <c r="F179" s="183" t="s">
        <v>231</v>
      </c>
      <c r="G179" s="184" t="s">
        <v>223</v>
      </c>
      <c r="H179" s="185">
        <v>1</v>
      </c>
      <c r="I179" s="186"/>
      <c r="J179" s="187">
        <f t="shared" si="0"/>
        <v>0</v>
      </c>
      <c r="K179" s="183" t="s">
        <v>1</v>
      </c>
      <c r="L179" s="39"/>
      <c r="M179" s="188" t="s">
        <v>1</v>
      </c>
      <c r="N179" s="189" t="s">
        <v>41</v>
      </c>
      <c r="O179" s="71"/>
      <c r="P179" s="190">
        <f t="shared" si="1"/>
        <v>0</v>
      </c>
      <c r="Q179" s="190">
        <v>0</v>
      </c>
      <c r="R179" s="190">
        <f t="shared" si="2"/>
        <v>0</v>
      </c>
      <c r="S179" s="190">
        <v>0</v>
      </c>
      <c r="T179" s="191">
        <f t="shared" si="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2" t="s">
        <v>134</v>
      </c>
      <c r="AT179" s="192" t="s">
        <v>129</v>
      </c>
      <c r="AU179" s="192" t="s">
        <v>147</v>
      </c>
      <c r="AY179" s="17" t="s">
        <v>126</v>
      </c>
      <c r="BE179" s="193">
        <f t="shared" si="4"/>
        <v>0</v>
      </c>
      <c r="BF179" s="193">
        <f t="shared" si="5"/>
        <v>0</v>
      </c>
      <c r="BG179" s="193">
        <f t="shared" si="6"/>
        <v>0</v>
      </c>
      <c r="BH179" s="193">
        <f t="shared" si="7"/>
        <v>0</v>
      </c>
      <c r="BI179" s="193">
        <f t="shared" si="8"/>
        <v>0</v>
      </c>
      <c r="BJ179" s="17" t="s">
        <v>81</v>
      </c>
      <c r="BK179" s="193">
        <f t="shared" si="9"/>
        <v>0</v>
      </c>
      <c r="BL179" s="17" t="s">
        <v>134</v>
      </c>
      <c r="BM179" s="192" t="s">
        <v>232</v>
      </c>
    </row>
    <row r="180" spans="1:65" s="2" customFormat="1" ht="24.15" customHeight="1">
      <c r="A180" s="34"/>
      <c r="B180" s="35"/>
      <c r="C180" s="181" t="s">
        <v>233</v>
      </c>
      <c r="D180" s="181" t="s">
        <v>129</v>
      </c>
      <c r="E180" s="182" t="s">
        <v>234</v>
      </c>
      <c r="F180" s="183" t="s">
        <v>235</v>
      </c>
      <c r="G180" s="184" t="s">
        <v>223</v>
      </c>
      <c r="H180" s="185">
        <v>6</v>
      </c>
      <c r="I180" s="186"/>
      <c r="J180" s="187">
        <f t="shared" si="0"/>
        <v>0</v>
      </c>
      <c r="K180" s="183" t="s">
        <v>1</v>
      </c>
      <c r="L180" s="39"/>
      <c r="M180" s="188" t="s">
        <v>1</v>
      </c>
      <c r="N180" s="189" t="s">
        <v>41</v>
      </c>
      <c r="O180" s="71"/>
      <c r="P180" s="190">
        <f t="shared" si="1"/>
        <v>0</v>
      </c>
      <c r="Q180" s="190">
        <v>0</v>
      </c>
      <c r="R180" s="190">
        <f t="shared" si="2"/>
        <v>0</v>
      </c>
      <c r="S180" s="190">
        <v>0</v>
      </c>
      <c r="T180" s="191">
        <f t="shared" si="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2" t="s">
        <v>134</v>
      </c>
      <c r="AT180" s="192" t="s">
        <v>129</v>
      </c>
      <c r="AU180" s="192" t="s">
        <v>147</v>
      </c>
      <c r="AY180" s="17" t="s">
        <v>126</v>
      </c>
      <c r="BE180" s="193">
        <f t="shared" si="4"/>
        <v>0</v>
      </c>
      <c r="BF180" s="193">
        <f t="shared" si="5"/>
        <v>0</v>
      </c>
      <c r="BG180" s="193">
        <f t="shared" si="6"/>
        <v>0</v>
      </c>
      <c r="BH180" s="193">
        <f t="shared" si="7"/>
        <v>0</v>
      </c>
      <c r="BI180" s="193">
        <f t="shared" si="8"/>
        <v>0</v>
      </c>
      <c r="BJ180" s="17" t="s">
        <v>81</v>
      </c>
      <c r="BK180" s="193">
        <f t="shared" si="9"/>
        <v>0</v>
      </c>
      <c r="BL180" s="17" t="s">
        <v>134</v>
      </c>
      <c r="BM180" s="192" t="s">
        <v>236</v>
      </c>
    </row>
    <row r="181" spans="1:65" s="2" customFormat="1" ht="37.799999999999997" customHeight="1">
      <c r="A181" s="34"/>
      <c r="B181" s="35"/>
      <c r="C181" s="181" t="s">
        <v>237</v>
      </c>
      <c r="D181" s="181" t="s">
        <v>129</v>
      </c>
      <c r="E181" s="182" t="s">
        <v>238</v>
      </c>
      <c r="F181" s="183" t="s">
        <v>239</v>
      </c>
      <c r="G181" s="184" t="s">
        <v>223</v>
      </c>
      <c r="H181" s="185">
        <v>39</v>
      </c>
      <c r="I181" s="186"/>
      <c r="J181" s="187">
        <f t="shared" si="0"/>
        <v>0</v>
      </c>
      <c r="K181" s="183" t="s">
        <v>1</v>
      </c>
      <c r="L181" s="39"/>
      <c r="M181" s="188" t="s">
        <v>1</v>
      </c>
      <c r="N181" s="189" t="s">
        <v>41</v>
      </c>
      <c r="O181" s="71"/>
      <c r="P181" s="190">
        <f t="shared" si="1"/>
        <v>0</v>
      </c>
      <c r="Q181" s="190">
        <v>0</v>
      </c>
      <c r="R181" s="190">
        <f t="shared" si="2"/>
        <v>0</v>
      </c>
      <c r="S181" s="190">
        <v>0</v>
      </c>
      <c r="T181" s="191">
        <f t="shared" si="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2" t="s">
        <v>134</v>
      </c>
      <c r="AT181" s="192" t="s">
        <v>129</v>
      </c>
      <c r="AU181" s="192" t="s">
        <v>147</v>
      </c>
      <c r="AY181" s="17" t="s">
        <v>126</v>
      </c>
      <c r="BE181" s="193">
        <f t="shared" si="4"/>
        <v>0</v>
      </c>
      <c r="BF181" s="193">
        <f t="shared" si="5"/>
        <v>0</v>
      </c>
      <c r="BG181" s="193">
        <f t="shared" si="6"/>
        <v>0</v>
      </c>
      <c r="BH181" s="193">
        <f t="shared" si="7"/>
        <v>0</v>
      </c>
      <c r="BI181" s="193">
        <f t="shared" si="8"/>
        <v>0</v>
      </c>
      <c r="BJ181" s="17" t="s">
        <v>81</v>
      </c>
      <c r="BK181" s="193">
        <f t="shared" si="9"/>
        <v>0</v>
      </c>
      <c r="BL181" s="17" t="s">
        <v>134</v>
      </c>
      <c r="BM181" s="192" t="s">
        <v>240</v>
      </c>
    </row>
    <row r="182" spans="1:65" s="2" customFormat="1" ht="21.75" customHeight="1">
      <c r="A182" s="34"/>
      <c r="B182" s="35"/>
      <c r="C182" s="181" t="s">
        <v>7</v>
      </c>
      <c r="D182" s="181" t="s">
        <v>129</v>
      </c>
      <c r="E182" s="182" t="s">
        <v>241</v>
      </c>
      <c r="F182" s="183" t="s">
        <v>242</v>
      </c>
      <c r="G182" s="184" t="s">
        <v>223</v>
      </c>
      <c r="H182" s="185">
        <v>11</v>
      </c>
      <c r="I182" s="186"/>
      <c r="J182" s="187">
        <f t="shared" si="0"/>
        <v>0</v>
      </c>
      <c r="K182" s="183" t="s">
        <v>1</v>
      </c>
      <c r="L182" s="39"/>
      <c r="M182" s="188" t="s">
        <v>1</v>
      </c>
      <c r="N182" s="189" t="s">
        <v>41</v>
      </c>
      <c r="O182" s="71"/>
      <c r="P182" s="190">
        <f t="shared" si="1"/>
        <v>0</v>
      </c>
      <c r="Q182" s="190">
        <v>0</v>
      </c>
      <c r="R182" s="190">
        <f t="shared" si="2"/>
        <v>0</v>
      </c>
      <c r="S182" s="190">
        <v>0</v>
      </c>
      <c r="T182" s="191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2" t="s">
        <v>134</v>
      </c>
      <c r="AT182" s="192" t="s">
        <v>129</v>
      </c>
      <c r="AU182" s="192" t="s">
        <v>147</v>
      </c>
      <c r="AY182" s="17" t="s">
        <v>126</v>
      </c>
      <c r="BE182" s="193">
        <f t="shared" si="4"/>
        <v>0</v>
      </c>
      <c r="BF182" s="193">
        <f t="shared" si="5"/>
        <v>0</v>
      </c>
      <c r="BG182" s="193">
        <f t="shared" si="6"/>
        <v>0</v>
      </c>
      <c r="BH182" s="193">
        <f t="shared" si="7"/>
        <v>0</v>
      </c>
      <c r="BI182" s="193">
        <f t="shared" si="8"/>
        <v>0</v>
      </c>
      <c r="BJ182" s="17" t="s">
        <v>81</v>
      </c>
      <c r="BK182" s="193">
        <f t="shared" si="9"/>
        <v>0</v>
      </c>
      <c r="BL182" s="17" t="s">
        <v>134</v>
      </c>
      <c r="BM182" s="192" t="s">
        <v>243</v>
      </c>
    </row>
    <row r="183" spans="1:65" s="12" customFormat="1" ht="20.85" customHeight="1">
      <c r="B183" s="165"/>
      <c r="C183" s="166"/>
      <c r="D183" s="167" t="s">
        <v>75</v>
      </c>
      <c r="E183" s="179" t="s">
        <v>244</v>
      </c>
      <c r="F183" s="179" t="s">
        <v>245</v>
      </c>
      <c r="G183" s="166"/>
      <c r="H183" s="166"/>
      <c r="I183" s="169"/>
      <c r="J183" s="180">
        <f>BK183</f>
        <v>0</v>
      </c>
      <c r="K183" s="166"/>
      <c r="L183" s="171"/>
      <c r="M183" s="172"/>
      <c r="N183" s="173"/>
      <c r="O183" s="173"/>
      <c r="P183" s="174">
        <f>P184</f>
        <v>0</v>
      </c>
      <c r="Q183" s="173"/>
      <c r="R183" s="174">
        <f>R184</f>
        <v>0</v>
      </c>
      <c r="S183" s="173"/>
      <c r="T183" s="175">
        <f>T184</f>
        <v>0</v>
      </c>
      <c r="AR183" s="176" t="s">
        <v>81</v>
      </c>
      <c r="AT183" s="177" t="s">
        <v>75</v>
      </c>
      <c r="AU183" s="177" t="s">
        <v>83</v>
      </c>
      <c r="AY183" s="176" t="s">
        <v>126</v>
      </c>
      <c r="BK183" s="178">
        <f>BK184</f>
        <v>0</v>
      </c>
    </row>
    <row r="184" spans="1:65" s="2" customFormat="1" ht="24.15" customHeight="1">
      <c r="A184" s="34"/>
      <c r="B184" s="35"/>
      <c r="C184" s="181" t="s">
        <v>246</v>
      </c>
      <c r="D184" s="181" t="s">
        <v>129</v>
      </c>
      <c r="E184" s="182" t="s">
        <v>247</v>
      </c>
      <c r="F184" s="183" t="s">
        <v>248</v>
      </c>
      <c r="G184" s="184" t="s">
        <v>223</v>
      </c>
      <c r="H184" s="185">
        <v>16</v>
      </c>
      <c r="I184" s="186"/>
      <c r="J184" s="187">
        <f>ROUND(I184*H184,2)</f>
        <v>0</v>
      </c>
      <c r="K184" s="183" t="s">
        <v>1</v>
      </c>
      <c r="L184" s="39"/>
      <c r="M184" s="188" t="s">
        <v>1</v>
      </c>
      <c r="N184" s="189" t="s">
        <v>41</v>
      </c>
      <c r="O184" s="71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2" t="s">
        <v>134</v>
      </c>
      <c r="AT184" s="192" t="s">
        <v>129</v>
      </c>
      <c r="AU184" s="192" t="s">
        <v>147</v>
      </c>
      <c r="AY184" s="17" t="s">
        <v>126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7" t="s">
        <v>81</v>
      </c>
      <c r="BK184" s="193">
        <f>ROUND(I184*H184,2)</f>
        <v>0</v>
      </c>
      <c r="BL184" s="17" t="s">
        <v>134</v>
      </c>
      <c r="BM184" s="192" t="s">
        <v>249</v>
      </c>
    </row>
    <row r="185" spans="1:65" s="12" customFormat="1" ht="20.85" customHeight="1">
      <c r="B185" s="165"/>
      <c r="C185" s="166"/>
      <c r="D185" s="167" t="s">
        <v>75</v>
      </c>
      <c r="E185" s="179" t="s">
        <v>250</v>
      </c>
      <c r="F185" s="179" t="s">
        <v>251</v>
      </c>
      <c r="G185" s="166"/>
      <c r="H185" s="166"/>
      <c r="I185" s="169"/>
      <c r="J185" s="180">
        <f>BK185</f>
        <v>0</v>
      </c>
      <c r="K185" s="166"/>
      <c r="L185" s="171"/>
      <c r="M185" s="172"/>
      <c r="N185" s="173"/>
      <c r="O185" s="173"/>
      <c r="P185" s="174">
        <f>SUM(P186:P194)</f>
        <v>0</v>
      </c>
      <c r="Q185" s="173"/>
      <c r="R185" s="174">
        <f>SUM(R186:R194)</f>
        <v>0</v>
      </c>
      <c r="S185" s="173"/>
      <c r="T185" s="175">
        <f>SUM(T186:T194)</f>
        <v>0</v>
      </c>
      <c r="AR185" s="176" t="s">
        <v>81</v>
      </c>
      <c r="AT185" s="177" t="s">
        <v>75</v>
      </c>
      <c r="AU185" s="177" t="s">
        <v>83</v>
      </c>
      <c r="AY185" s="176" t="s">
        <v>126</v>
      </c>
      <c r="BK185" s="178">
        <f>SUM(BK186:BK194)</f>
        <v>0</v>
      </c>
    </row>
    <row r="186" spans="1:65" s="2" customFormat="1" ht="16.5" customHeight="1">
      <c r="A186" s="34"/>
      <c r="B186" s="35"/>
      <c r="C186" s="181" t="s">
        <v>252</v>
      </c>
      <c r="D186" s="181" t="s">
        <v>129</v>
      </c>
      <c r="E186" s="182" t="s">
        <v>253</v>
      </c>
      <c r="F186" s="183" t="s">
        <v>254</v>
      </c>
      <c r="G186" s="184" t="s">
        <v>223</v>
      </c>
      <c r="H186" s="185">
        <v>4</v>
      </c>
      <c r="I186" s="186"/>
      <c r="J186" s="187">
        <f t="shared" ref="J186:J194" si="10">ROUND(I186*H186,2)</f>
        <v>0</v>
      </c>
      <c r="K186" s="183" t="s">
        <v>1</v>
      </c>
      <c r="L186" s="39"/>
      <c r="M186" s="188" t="s">
        <v>1</v>
      </c>
      <c r="N186" s="189" t="s">
        <v>41</v>
      </c>
      <c r="O186" s="71"/>
      <c r="P186" s="190">
        <f t="shared" ref="P186:P194" si="11">O186*H186</f>
        <v>0</v>
      </c>
      <c r="Q186" s="190">
        <v>0</v>
      </c>
      <c r="R186" s="190">
        <f t="shared" ref="R186:R194" si="12">Q186*H186</f>
        <v>0</v>
      </c>
      <c r="S186" s="190">
        <v>0</v>
      </c>
      <c r="T186" s="191">
        <f t="shared" ref="T186:T194" si="13"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2" t="s">
        <v>134</v>
      </c>
      <c r="AT186" s="192" t="s">
        <v>129</v>
      </c>
      <c r="AU186" s="192" t="s">
        <v>147</v>
      </c>
      <c r="AY186" s="17" t="s">
        <v>126</v>
      </c>
      <c r="BE186" s="193">
        <f t="shared" ref="BE186:BE194" si="14">IF(N186="základní",J186,0)</f>
        <v>0</v>
      </c>
      <c r="BF186" s="193">
        <f t="shared" ref="BF186:BF194" si="15">IF(N186="snížená",J186,0)</f>
        <v>0</v>
      </c>
      <c r="BG186" s="193">
        <f t="shared" ref="BG186:BG194" si="16">IF(N186="zákl. přenesená",J186,0)</f>
        <v>0</v>
      </c>
      <c r="BH186" s="193">
        <f t="shared" ref="BH186:BH194" si="17">IF(N186="sníž. přenesená",J186,0)</f>
        <v>0</v>
      </c>
      <c r="BI186" s="193">
        <f t="shared" ref="BI186:BI194" si="18">IF(N186="nulová",J186,0)</f>
        <v>0</v>
      </c>
      <c r="BJ186" s="17" t="s">
        <v>81</v>
      </c>
      <c r="BK186" s="193">
        <f t="shared" ref="BK186:BK194" si="19">ROUND(I186*H186,2)</f>
        <v>0</v>
      </c>
      <c r="BL186" s="17" t="s">
        <v>134</v>
      </c>
      <c r="BM186" s="192" t="s">
        <v>255</v>
      </c>
    </row>
    <row r="187" spans="1:65" s="2" customFormat="1" ht="24.15" customHeight="1">
      <c r="A187" s="34"/>
      <c r="B187" s="35"/>
      <c r="C187" s="181" t="s">
        <v>256</v>
      </c>
      <c r="D187" s="181" t="s">
        <v>129</v>
      </c>
      <c r="E187" s="182" t="s">
        <v>257</v>
      </c>
      <c r="F187" s="183" t="s">
        <v>258</v>
      </c>
      <c r="G187" s="184" t="s">
        <v>223</v>
      </c>
      <c r="H187" s="185">
        <v>62</v>
      </c>
      <c r="I187" s="186"/>
      <c r="J187" s="187">
        <f t="shared" si="10"/>
        <v>0</v>
      </c>
      <c r="K187" s="183" t="s">
        <v>1</v>
      </c>
      <c r="L187" s="39"/>
      <c r="M187" s="188" t="s">
        <v>1</v>
      </c>
      <c r="N187" s="189" t="s">
        <v>41</v>
      </c>
      <c r="O187" s="71"/>
      <c r="P187" s="190">
        <f t="shared" si="11"/>
        <v>0</v>
      </c>
      <c r="Q187" s="190">
        <v>0</v>
      </c>
      <c r="R187" s="190">
        <f t="shared" si="12"/>
        <v>0</v>
      </c>
      <c r="S187" s="190">
        <v>0</v>
      </c>
      <c r="T187" s="191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2" t="s">
        <v>134</v>
      </c>
      <c r="AT187" s="192" t="s">
        <v>129</v>
      </c>
      <c r="AU187" s="192" t="s">
        <v>147</v>
      </c>
      <c r="AY187" s="17" t="s">
        <v>126</v>
      </c>
      <c r="BE187" s="193">
        <f t="shared" si="14"/>
        <v>0</v>
      </c>
      <c r="BF187" s="193">
        <f t="shared" si="15"/>
        <v>0</v>
      </c>
      <c r="BG187" s="193">
        <f t="shared" si="16"/>
        <v>0</v>
      </c>
      <c r="BH187" s="193">
        <f t="shared" si="17"/>
        <v>0</v>
      </c>
      <c r="BI187" s="193">
        <f t="shared" si="18"/>
        <v>0</v>
      </c>
      <c r="BJ187" s="17" t="s">
        <v>81</v>
      </c>
      <c r="BK187" s="193">
        <f t="shared" si="19"/>
        <v>0</v>
      </c>
      <c r="BL187" s="17" t="s">
        <v>134</v>
      </c>
      <c r="BM187" s="192" t="s">
        <v>259</v>
      </c>
    </row>
    <row r="188" spans="1:65" s="2" customFormat="1" ht="24.15" customHeight="1">
      <c r="A188" s="34"/>
      <c r="B188" s="35"/>
      <c r="C188" s="181" t="s">
        <v>260</v>
      </c>
      <c r="D188" s="181" t="s">
        <v>129</v>
      </c>
      <c r="E188" s="182" t="s">
        <v>261</v>
      </c>
      <c r="F188" s="183" t="s">
        <v>262</v>
      </c>
      <c r="G188" s="184" t="s">
        <v>223</v>
      </c>
      <c r="H188" s="185">
        <v>9</v>
      </c>
      <c r="I188" s="186"/>
      <c r="J188" s="187">
        <f t="shared" si="10"/>
        <v>0</v>
      </c>
      <c r="K188" s="183" t="s">
        <v>1</v>
      </c>
      <c r="L188" s="39"/>
      <c r="M188" s="188" t="s">
        <v>1</v>
      </c>
      <c r="N188" s="189" t="s">
        <v>41</v>
      </c>
      <c r="O188" s="71"/>
      <c r="P188" s="190">
        <f t="shared" si="11"/>
        <v>0</v>
      </c>
      <c r="Q188" s="190">
        <v>0</v>
      </c>
      <c r="R188" s="190">
        <f t="shared" si="12"/>
        <v>0</v>
      </c>
      <c r="S188" s="190">
        <v>0</v>
      </c>
      <c r="T188" s="191">
        <f t="shared" si="1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2" t="s">
        <v>134</v>
      </c>
      <c r="AT188" s="192" t="s">
        <v>129</v>
      </c>
      <c r="AU188" s="192" t="s">
        <v>147</v>
      </c>
      <c r="AY188" s="17" t="s">
        <v>126</v>
      </c>
      <c r="BE188" s="193">
        <f t="shared" si="14"/>
        <v>0</v>
      </c>
      <c r="BF188" s="193">
        <f t="shared" si="15"/>
        <v>0</v>
      </c>
      <c r="BG188" s="193">
        <f t="shared" si="16"/>
        <v>0</v>
      </c>
      <c r="BH188" s="193">
        <f t="shared" si="17"/>
        <v>0</v>
      </c>
      <c r="BI188" s="193">
        <f t="shared" si="18"/>
        <v>0</v>
      </c>
      <c r="BJ188" s="17" t="s">
        <v>81</v>
      </c>
      <c r="BK188" s="193">
        <f t="shared" si="19"/>
        <v>0</v>
      </c>
      <c r="BL188" s="17" t="s">
        <v>134</v>
      </c>
      <c r="BM188" s="192" t="s">
        <v>263</v>
      </c>
    </row>
    <row r="189" spans="1:65" s="2" customFormat="1" ht="16.5" customHeight="1">
      <c r="A189" s="34"/>
      <c r="B189" s="35"/>
      <c r="C189" s="181" t="s">
        <v>264</v>
      </c>
      <c r="D189" s="181" t="s">
        <v>129</v>
      </c>
      <c r="E189" s="182" t="s">
        <v>265</v>
      </c>
      <c r="F189" s="183" t="s">
        <v>266</v>
      </c>
      <c r="G189" s="184" t="s">
        <v>171</v>
      </c>
      <c r="H189" s="185">
        <v>145</v>
      </c>
      <c r="I189" s="186"/>
      <c r="J189" s="187">
        <f t="shared" si="10"/>
        <v>0</v>
      </c>
      <c r="K189" s="183" t="s">
        <v>1</v>
      </c>
      <c r="L189" s="39"/>
      <c r="M189" s="188" t="s">
        <v>1</v>
      </c>
      <c r="N189" s="189" t="s">
        <v>41</v>
      </c>
      <c r="O189" s="71"/>
      <c r="P189" s="190">
        <f t="shared" si="11"/>
        <v>0</v>
      </c>
      <c r="Q189" s="190">
        <v>0</v>
      </c>
      <c r="R189" s="190">
        <f t="shared" si="12"/>
        <v>0</v>
      </c>
      <c r="S189" s="190">
        <v>0</v>
      </c>
      <c r="T189" s="191">
        <f t="shared" si="1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2" t="s">
        <v>134</v>
      </c>
      <c r="AT189" s="192" t="s">
        <v>129</v>
      </c>
      <c r="AU189" s="192" t="s">
        <v>147</v>
      </c>
      <c r="AY189" s="17" t="s">
        <v>126</v>
      </c>
      <c r="BE189" s="193">
        <f t="shared" si="14"/>
        <v>0</v>
      </c>
      <c r="BF189" s="193">
        <f t="shared" si="15"/>
        <v>0</v>
      </c>
      <c r="BG189" s="193">
        <f t="shared" si="16"/>
        <v>0</v>
      </c>
      <c r="BH189" s="193">
        <f t="shared" si="17"/>
        <v>0</v>
      </c>
      <c r="BI189" s="193">
        <f t="shared" si="18"/>
        <v>0</v>
      </c>
      <c r="BJ189" s="17" t="s">
        <v>81</v>
      </c>
      <c r="BK189" s="193">
        <f t="shared" si="19"/>
        <v>0</v>
      </c>
      <c r="BL189" s="17" t="s">
        <v>134</v>
      </c>
      <c r="BM189" s="192" t="s">
        <v>267</v>
      </c>
    </row>
    <row r="190" spans="1:65" s="2" customFormat="1" ht="16.5" customHeight="1">
      <c r="A190" s="34"/>
      <c r="B190" s="35"/>
      <c r="C190" s="181" t="s">
        <v>268</v>
      </c>
      <c r="D190" s="181" t="s">
        <v>129</v>
      </c>
      <c r="E190" s="182" t="s">
        <v>269</v>
      </c>
      <c r="F190" s="183" t="s">
        <v>270</v>
      </c>
      <c r="G190" s="184" t="s">
        <v>171</v>
      </c>
      <c r="H190" s="185">
        <v>75</v>
      </c>
      <c r="I190" s="186"/>
      <c r="J190" s="187">
        <f t="shared" si="10"/>
        <v>0</v>
      </c>
      <c r="K190" s="183" t="s">
        <v>1</v>
      </c>
      <c r="L190" s="39"/>
      <c r="M190" s="188" t="s">
        <v>1</v>
      </c>
      <c r="N190" s="189" t="s">
        <v>41</v>
      </c>
      <c r="O190" s="71"/>
      <c r="P190" s="190">
        <f t="shared" si="11"/>
        <v>0</v>
      </c>
      <c r="Q190" s="190">
        <v>0</v>
      </c>
      <c r="R190" s="190">
        <f t="shared" si="12"/>
        <v>0</v>
      </c>
      <c r="S190" s="190">
        <v>0</v>
      </c>
      <c r="T190" s="191">
        <f t="shared" si="1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2" t="s">
        <v>134</v>
      </c>
      <c r="AT190" s="192" t="s">
        <v>129</v>
      </c>
      <c r="AU190" s="192" t="s">
        <v>147</v>
      </c>
      <c r="AY190" s="17" t="s">
        <v>126</v>
      </c>
      <c r="BE190" s="193">
        <f t="shared" si="14"/>
        <v>0</v>
      </c>
      <c r="BF190" s="193">
        <f t="shared" si="15"/>
        <v>0</v>
      </c>
      <c r="BG190" s="193">
        <f t="shared" si="16"/>
        <v>0</v>
      </c>
      <c r="BH190" s="193">
        <f t="shared" si="17"/>
        <v>0</v>
      </c>
      <c r="BI190" s="193">
        <f t="shared" si="18"/>
        <v>0</v>
      </c>
      <c r="BJ190" s="17" t="s">
        <v>81</v>
      </c>
      <c r="BK190" s="193">
        <f t="shared" si="19"/>
        <v>0</v>
      </c>
      <c r="BL190" s="17" t="s">
        <v>134</v>
      </c>
      <c r="BM190" s="192" t="s">
        <v>271</v>
      </c>
    </row>
    <row r="191" spans="1:65" s="2" customFormat="1" ht="21.75" customHeight="1">
      <c r="A191" s="34"/>
      <c r="B191" s="35"/>
      <c r="C191" s="181" t="s">
        <v>272</v>
      </c>
      <c r="D191" s="181" t="s">
        <v>129</v>
      </c>
      <c r="E191" s="182" t="s">
        <v>273</v>
      </c>
      <c r="F191" s="183" t="s">
        <v>274</v>
      </c>
      <c r="G191" s="184" t="s">
        <v>171</v>
      </c>
      <c r="H191" s="185">
        <v>100</v>
      </c>
      <c r="I191" s="186"/>
      <c r="J191" s="187">
        <f t="shared" si="10"/>
        <v>0</v>
      </c>
      <c r="K191" s="183" t="s">
        <v>1</v>
      </c>
      <c r="L191" s="39"/>
      <c r="M191" s="188" t="s">
        <v>1</v>
      </c>
      <c r="N191" s="189" t="s">
        <v>41</v>
      </c>
      <c r="O191" s="71"/>
      <c r="P191" s="190">
        <f t="shared" si="11"/>
        <v>0</v>
      </c>
      <c r="Q191" s="190">
        <v>0</v>
      </c>
      <c r="R191" s="190">
        <f t="shared" si="12"/>
        <v>0</v>
      </c>
      <c r="S191" s="190">
        <v>0</v>
      </c>
      <c r="T191" s="191">
        <f t="shared" si="1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2" t="s">
        <v>134</v>
      </c>
      <c r="AT191" s="192" t="s">
        <v>129</v>
      </c>
      <c r="AU191" s="192" t="s">
        <v>147</v>
      </c>
      <c r="AY191" s="17" t="s">
        <v>126</v>
      </c>
      <c r="BE191" s="193">
        <f t="shared" si="14"/>
        <v>0</v>
      </c>
      <c r="BF191" s="193">
        <f t="shared" si="15"/>
        <v>0</v>
      </c>
      <c r="BG191" s="193">
        <f t="shared" si="16"/>
        <v>0</v>
      </c>
      <c r="BH191" s="193">
        <f t="shared" si="17"/>
        <v>0</v>
      </c>
      <c r="BI191" s="193">
        <f t="shared" si="18"/>
        <v>0</v>
      </c>
      <c r="BJ191" s="17" t="s">
        <v>81</v>
      </c>
      <c r="BK191" s="193">
        <f t="shared" si="19"/>
        <v>0</v>
      </c>
      <c r="BL191" s="17" t="s">
        <v>134</v>
      </c>
      <c r="BM191" s="192" t="s">
        <v>275</v>
      </c>
    </row>
    <row r="192" spans="1:65" s="2" customFormat="1" ht="24.15" customHeight="1">
      <c r="A192" s="34"/>
      <c r="B192" s="35"/>
      <c r="C192" s="181" t="s">
        <v>276</v>
      </c>
      <c r="D192" s="181" t="s">
        <v>129</v>
      </c>
      <c r="E192" s="182" t="s">
        <v>277</v>
      </c>
      <c r="F192" s="183" t="s">
        <v>278</v>
      </c>
      <c r="G192" s="184" t="s">
        <v>171</v>
      </c>
      <c r="H192" s="185">
        <v>20</v>
      </c>
      <c r="I192" s="186"/>
      <c r="J192" s="187">
        <f t="shared" si="10"/>
        <v>0</v>
      </c>
      <c r="K192" s="183" t="s">
        <v>1</v>
      </c>
      <c r="L192" s="39"/>
      <c r="M192" s="188" t="s">
        <v>1</v>
      </c>
      <c r="N192" s="189" t="s">
        <v>41</v>
      </c>
      <c r="O192" s="71"/>
      <c r="P192" s="190">
        <f t="shared" si="11"/>
        <v>0</v>
      </c>
      <c r="Q192" s="190">
        <v>0</v>
      </c>
      <c r="R192" s="190">
        <f t="shared" si="12"/>
        <v>0</v>
      </c>
      <c r="S192" s="190">
        <v>0</v>
      </c>
      <c r="T192" s="191">
        <f t="shared" si="1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2" t="s">
        <v>134</v>
      </c>
      <c r="AT192" s="192" t="s">
        <v>129</v>
      </c>
      <c r="AU192" s="192" t="s">
        <v>147</v>
      </c>
      <c r="AY192" s="17" t="s">
        <v>126</v>
      </c>
      <c r="BE192" s="193">
        <f t="shared" si="14"/>
        <v>0</v>
      </c>
      <c r="BF192" s="193">
        <f t="shared" si="15"/>
        <v>0</v>
      </c>
      <c r="BG192" s="193">
        <f t="shared" si="16"/>
        <v>0</v>
      </c>
      <c r="BH192" s="193">
        <f t="shared" si="17"/>
        <v>0</v>
      </c>
      <c r="BI192" s="193">
        <f t="shared" si="18"/>
        <v>0</v>
      </c>
      <c r="BJ192" s="17" t="s">
        <v>81</v>
      </c>
      <c r="BK192" s="193">
        <f t="shared" si="19"/>
        <v>0</v>
      </c>
      <c r="BL192" s="17" t="s">
        <v>134</v>
      </c>
      <c r="BM192" s="192" t="s">
        <v>279</v>
      </c>
    </row>
    <row r="193" spans="1:65" s="2" customFormat="1" ht="16.5" customHeight="1">
      <c r="A193" s="34"/>
      <c r="B193" s="35"/>
      <c r="C193" s="181" t="s">
        <v>173</v>
      </c>
      <c r="D193" s="181" t="s">
        <v>129</v>
      </c>
      <c r="E193" s="182" t="s">
        <v>280</v>
      </c>
      <c r="F193" s="183" t="s">
        <v>281</v>
      </c>
      <c r="G193" s="184" t="s">
        <v>171</v>
      </c>
      <c r="H193" s="185">
        <v>2</v>
      </c>
      <c r="I193" s="186"/>
      <c r="J193" s="187">
        <f t="shared" si="10"/>
        <v>0</v>
      </c>
      <c r="K193" s="183" t="s">
        <v>1</v>
      </c>
      <c r="L193" s="39"/>
      <c r="M193" s="188" t="s">
        <v>1</v>
      </c>
      <c r="N193" s="189" t="s">
        <v>41</v>
      </c>
      <c r="O193" s="71"/>
      <c r="P193" s="190">
        <f t="shared" si="11"/>
        <v>0</v>
      </c>
      <c r="Q193" s="190">
        <v>0</v>
      </c>
      <c r="R193" s="190">
        <f t="shared" si="12"/>
        <v>0</v>
      </c>
      <c r="S193" s="190">
        <v>0</v>
      </c>
      <c r="T193" s="191">
        <f t="shared" si="13"/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2" t="s">
        <v>134</v>
      </c>
      <c r="AT193" s="192" t="s">
        <v>129</v>
      </c>
      <c r="AU193" s="192" t="s">
        <v>147</v>
      </c>
      <c r="AY193" s="17" t="s">
        <v>126</v>
      </c>
      <c r="BE193" s="193">
        <f t="shared" si="14"/>
        <v>0</v>
      </c>
      <c r="BF193" s="193">
        <f t="shared" si="15"/>
        <v>0</v>
      </c>
      <c r="BG193" s="193">
        <f t="shared" si="16"/>
        <v>0</v>
      </c>
      <c r="BH193" s="193">
        <f t="shared" si="17"/>
        <v>0</v>
      </c>
      <c r="BI193" s="193">
        <f t="shared" si="18"/>
        <v>0</v>
      </c>
      <c r="BJ193" s="17" t="s">
        <v>81</v>
      </c>
      <c r="BK193" s="193">
        <f t="shared" si="19"/>
        <v>0</v>
      </c>
      <c r="BL193" s="17" t="s">
        <v>134</v>
      </c>
      <c r="BM193" s="192" t="s">
        <v>282</v>
      </c>
    </row>
    <row r="194" spans="1:65" s="2" customFormat="1" ht="16.5" customHeight="1">
      <c r="A194" s="34"/>
      <c r="B194" s="35"/>
      <c r="C194" s="181" t="s">
        <v>283</v>
      </c>
      <c r="D194" s="181" t="s">
        <v>129</v>
      </c>
      <c r="E194" s="182" t="s">
        <v>284</v>
      </c>
      <c r="F194" s="183" t="s">
        <v>285</v>
      </c>
      <c r="G194" s="184" t="s">
        <v>171</v>
      </c>
      <c r="H194" s="185">
        <v>220</v>
      </c>
      <c r="I194" s="186"/>
      <c r="J194" s="187">
        <f t="shared" si="10"/>
        <v>0</v>
      </c>
      <c r="K194" s="183" t="s">
        <v>1</v>
      </c>
      <c r="L194" s="39"/>
      <c r="M194" s="188" t="s">
        <v>1</v>
      </c>
      <c r="N194" s="189" t="s">
        <v>41</v>
      </c>
      <c r="O194" s="71"/>
      <c r="P194" s="190">
        <f t="shared" si="11"/>
        <v>0</v>
      </c>
      <c r="Q194" s="190">
        <v>0</v>
      </c>
      <c r="R194" s="190">
        <f t="shared" si="12"/>
        <v>0</v>
      </c>
      <c r="S194" s="190">
        <v>0</v>
      </c>
      <c r="T194" s="191">
        <f t="shared" si="13"/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2" t="s">
        <v>134</v>
      </c>
      <c r="AT194" s="192" t="s">
        <v>129</v>
      </c>
      <c r="AU194" s="192" t="s">
        <v>147</v>
      </c>
      <c r="AY194" s="17" t="s">
        <v>126</v>
      </c>
      <c r="BE194" s="193">
        <f t="shared" si="14"/>
        <v>0</v>
      </c>
      <c r="BF194" s="193">
        <f t="shared" si="15"/>
        <v>0</v>
      </c>
      <c r="BG194" s="193">
        <f t="shared" si="16"/>
        <v>0</v>
      </c>
      <c r="BH194" s="193">
        <f t="shared" si="17"/>
        <v>0</v>
      </c>
      <c r="BI194" s="193">
        <f t="shared" si="18"/>
        <v>0</v>
      </c>
      <c r="BJ194" s="17" t="s">
        <v>81</v>
      </c>
      <c r="BK194" s="193">
        <f t="shared" si="19"/>
        <v>0</v>
      </c>
      <c r="BL194" s="17" t="s">
        <v>134</v>
      </c>
      <c r="BM194" s="192" t="s">
        <v>286</v>
      </c>
    </row>
    <row r="195" spans="1:65" s="12" customFormat="1" ht="20.85" customHeight="1">
      <c r="B195" s="165"/>
      <c r="C195" s="166"/>
      <c r="D195" s="167" t="s">
        <v>75</v>
      </c>
      <c r="E195" s="179" t="s">
        <v>129</v>
      </c>
      <c r="F195" s="179" t="s">
        <v>287</v>
      </c>
      <c r="G195" s="166"/>
      <c r="H195" s="166"/>
      <c r="I195" s="169"/>
      <c r="J195" s="180">
        <f>BK195</f>
        <v>0</v>
      </c>
      <c r="K195" s="166"/>
      <c r="L195" s="171"/>
      <c r="M195" s="172"/>
      <c r="N195" s="173"/>
      <c r="O195" s="173"/>
      <c r="P195" s="174">
        <f>SUM(P196:P202)</f>
        <v>0</v>
      </c>
      <c r="Q195" s="173"/>
      <c r="R195" s="174">
        <f>SUM(R196:R202)</f>
        <v>0</v>
      </c>
      <c r="S195" s="173"/>
      <c r="T195" s="175">
        <f>SUM(T196:T202)</f>
        <v>0</v>
      </c>
      <c r="AR195" s="176" t="s">
        <v>81</v>
      </c>
      <c r="AT195" s="177" t="s">
        <v>75</v>
      </c>
      <c r="AU195" s="177" t="s">
        <v>83</v>
      </c>
      <c r="AY195" s="176" t="s">
        <v>126</v>
      </c>
      <c r="BK195" s="178">
        <f>SUM(BK196:BK202)</f>
        <v>0</v>
      </c>
    </row>
    <row r="196" spans="1:65" s="2" customFormat="1" ht="16.5" customHeight="1">
      <c r="A196" s="34"/>
      <c r="B196" s="35"/>
      <c r="C196" s="181" t="s">
        <v>288</v>
      </c>
      <c r="D196" s="181" t="s">
        <v>129</v>
      </c>
      <c r="E196" s="182" t="s">
        <v>289</v>
      </c>
      <c r="F196" s="183" t="s">
        <v>290</v>
      </c>
      <c r="G196" s="184" t="s">
        <v>171</v>
      </c>
      <c r="H196" s="185">
        <v>60</v>
      </c>
      <c r="I196" s="186"/>
      <c r="J196" s="187">
        <f t="shared" ref="J196:J202" si="20">ROUND(I196*H196,2)</f>
        <v>0</v>
      </c>
      <c r="K196" s="183" t="s">
        <v>1</v>
      </c>
      <c r="L196" s="39"/>
      <c r="M196" s="188" t="s">
        <v>1</v>
      </c>
      <c r="N196" s="189" t="s">
        <v>41</v>
      </c>
      <c r="O196" s="71"/>
      <c r="P196" s="190">
        <f t="shared" ref="P196:P202" si="21">O196*H196</f>
        <v>0</v>
      </c>
      <c r="Q196" s="190">
        <v>0</v>
      </c>
      <c r="R196" s="190">
        <f t="shared" ref="R196:R202" si="22">Q196*H196</f>
        <v>0</v>
      </c>
      <c r="S196" s="190">
        <v>0</v>
      </c>
      <c r="T196" s="191">
        <f t="shared" ref="T196:T202" si="23"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2" t="s">
        <v>134</v>
      </c>
      <c r="AT196" s="192" t="s">
        <v>129</v>
      </c>
      <c r="AU196" s="192" t="s">
        <v>147</v>
      </c>
      <c r="AY196" s="17" t="s">
        <v>126</v>
      </c>
      <c r="BE196" s="193">
        <f t="shared" ref="BE196:BE202" si="24">IF(N196="základní",J196,0)</f>
        <v>0</v>
      </c>
      <c r="BF196" s="193">
        <f t="shared" ref="BF196:BF202" si="25">IF(N196="snížená",J196,0)</f>
        <v>0</v>
      </c>
      <c r="BG196" s="193">
        <f t="shared" ref="BG196:BG202" si="26">IF(N196="zákl. přenesená",J196,0)</f>
        <v>0</v>
      </c>
      <c r="BH196" s="193">
        <f t="shared" ref="BH196:BH202" si="27">IF(N196="sníž. přenesená",J196,0)</f>
        <v>0</v>
      </c>
      <c r="BI196" s="193">
        <f t="shared" ref="BI196:BI202" si="28">IF(N196="nulová",J196,0)</f>
        <v>0</v>
      </c>
      <c r="BJ196" s="17" t="s">
        <v>81</v>
      </c>
      <c r="BK196" s="193">
        <f t="shared" ref="BK196:BK202" si="29">ROUND(I196*H196,2)</f>
        <v>0</v>
      </c>
      <c r="BL196" s="17" t="s">
        <v>134</v>
      </c>
      <c r="BM196" s="192" t="s">
        <v>291</v>
      </c>
    </row>
    <row r="197" spans="1:65" s="2" customFormat="1" ht="16.5" customHeight="1">
      <c r="A197" s="34"/>
      <c r="B197" s="35"/>
      <c r="C197" s="181" t="s">
        <v>292</v>
      </c>
      <c r="D197" s="181" t="s">
        <v>129</v>
      </c>
      <c r="E197" s="182" t="s">
        <v>293</v>
      </c>
      <c r="F197" s="183" t="s">
        <v>294</v>
      </c>
      <c r="G197" s="184" t="s">
        <v>171</v>
      </c>
      <c r="H197" s="185">
        <v>90</v>
      </c>
      <c r="I197" s="186"/>
      <c r="J197" s="187">
        <f t="shared" si="20"/>
        <v>0</v>
      </c>
      <c r="K197" s="183" t="s">
        <v>1</v>
      </c>
      <c r="L197" s="39"/>
      <c r="M197" s="188" t="s">
        <v>1</v>
      </c>
      <c r="N197" s="189" t="s">
        <v>41</v>
      </c>
      <c r="O197" s="71"/>
      <c r="P197" s="190">
        <f t="shared" si="21"/>
        <v>0</v>
      </c>
      <c r="Q197" s="190">
        <v>0</v>
      </c>
      <c r="R197" s="190">
        <f t="shared" si="22"/>
        <v>0</v>
      </c>
      <c r="S197" s="190">
        <v>0</v>
      </c>
      <c r="T197" s="191">
        <f t="shared" si="23"/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2" t="s">
        <v>134</v>
      </c>
      <c r="AT197" s="192" t="s">
        <v>129</v>
      </c>
      <c r="AU197" s="192" t="s">
        <v>147</v>
      </c>
      <c r="AY197" s="17" t="s">
        <v>126</v>
      </c>
      <c r="BE197" s="193">
        <f t="shared" si="24"/>
        <v>0</v>
      </c>
      <c r="BF197" s="193">
        <f t="shared" si="25"/>
        <v>0</v>
      </c>
      <c r="BG197" s="193">
        <f t="shared" si="26"/>
        <v>0</v>
      </c>
      <c r="BH197" s="193">
        <f t="shared" si="27"/>
        <v>0</v>
      </c>
      <c r="BI197" s="193">
        <f t="shared" si="28"/>
        <v>0</v>
      </c>
      <c r="BJ197" s="17" t="s">
        <v>81</v>
      </c>
      <c r="BK197" s="193">
        <f t="shared" si="29"/>
        <v>0</v>
      </c>
      <c r="BL197" s="17" t="s">
        <v>134</v>
      </c>
      <c r="BM197" s="192" t="s">
        <v>295</v>
      </c>
    </row>
    <row r="198" spans="1:65" s="2" customFormat="1" ht="16.5" customHeight="1">
      <c r="A198" s="34"/>
      <c r="B198" s="35"/>
      <c r="C198" s="181" t="s">
        <v>296</v>
      </c>
      <c r="D198" s="181" t="s">
        <v>129</v>
      </c>
      <c r="E198" s="182" t="s">
        <v>297</v>
      </c>
      <c r="F198" s="183" t="s">
        <v>298</v>
      </c>
      <c r="G198" s="184" t="s">
        <v>171</v>
      </c>
      <c r="H198" s="185">
        <v>190</v>
      </c>
      <c r="I198" s="186"/>
      <c r="J198" s="187">
        <f t="shared" si="20"/>
        <v>0</v>
      </c>
      <c r="K198" s="183" t="s">
        <v>1</v>
      </c>
      <c r="L198" s="39"/>
      <c r="M198" s="188" t="s">
        <v>1</v>
      </c>
      <c r="N198" s="189" t="s">
        <v>41</v>
      </c>
      <c r="O198" s="71"/>
      <c r="P198" s="190">
        <f t="shared" si="21"/>
        <v>0</v>
      </c>
      <c r="Q198" s="190">
        <v>0</v>
      </c>
      <c r="R198" s="190">
        <f t="shared" si="22"/>
        <v>0</v>
      </c>
      <c r="S198" s="190">
        <v>0</v>
      </c>
      <c r="T198" s="191">
        <f t="shared" si="2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2" t="s">
        <v>134</v>
      </c>
      <c r="AT198" s="192" t="s">
        <v>129</v>
      </c>
      <c r="AU198" s="192" t="s">
        <v>147</v>
      </c>
      <c r="AY198" s="17" t="s">
        <v>126</v>
      </c>
      <c r="BE198" s="193">
        <f t="shared" si="24"/>
        <v>0</v>
      </c>
      <c r="BF198" s="193">
        <f t="shared" si="25"/>
        <v>0</v>
      </c>
      <c r="BG198" s="193">
        <f t="shared" si="26"/>
        <v>0</v>
      </c>
      <c r="BH198" s="193">
        <f t="shared" si="27"/>
        <v>0</v>
      </c>
      <c r="BI198" s="193">
        <f t="shared" si="28"/>
        <v>0</v>
      </c>
      <c r="BJ198" s="17" t="s">
        <v>81</v>
      </c>
      <c r="BK198" s="193">
        <f t="shared" si="29"/>
        <v>0</v>
      </c>
      <c r="BL198" s="17" t="s">
        <v>134</v>
      </c>
      <c r="BM198" s="192" t="s">
        <v>299</v>
      </c>
    </row>
    <row r="199" spans="1:65" s="2" customFormat="1" ht="16.5" customHeight="1">
      <c r="A199" s="34"/>
      <c r="B199" s="35"/>
      <c r="C199" s="181" t="s">
        <v>300</v>
      </c>
      <c r="D199" s="181" t="s">
        <v>129</v>
      </c>
      <c r="E199" s="182" t="s">
        <v>301</v>
      </c>
      <c r="F199" s="183" t="s">
        <v>302</v>
      </c>
      <c r="G199" s="184" t="s">
        <v>171</v>
      </c>
      <c r="H199" s="185">
        <v>610</v>
      </c>
      <c r="I199" s="186"/>
      <c r="J199" s="187">
        <f t="shared" si="20"/>
        <v>0</v>
      </c>
      <c r="K199" s="183" t="s">
        <v>1</v>
      </c>
      <c r="L199" s="39"/>
      <c r="M199" s="188" t="s">
        <v>1</v>
      </c>
      <c r="N199" s="189" t="s">
        <v>41</v>
      </c>
      <c r="O199" s="71"/>
      <c r="P199" s="190">
        <f t="shared" si="21"/>
        <v>0</v>
      </c>
      <c r="Q199" s="190">
        <v>0</v>
      </c>
      <c r="R199" s="190">
        <f t="shared" si="22"/>
        <v>0</v>
      </c>
      <c r="S199" s="190">
        <v>0</v>
      </c>
      <c r="T199" s="191">
        <f t="shared" si="2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2" t="s">
        <v>134</v>
      </c>
      <c r="AT199" s="192" t="s">
        <v>129</v>
      </c>
      <c r="AU199" s="192" t="s">
        <v>147</v>
      </c>
      <c r="AY199" s="17" t="s">
        <v>126</v>
      </c>
      <c r="BE199" s="193">
        <f t="shared" si="24"/>
        <v>0</v>
      </c>
      <c r="BF199" s="193">
        <f t="shared" si="25"/>
        <v>0</v>
      </c>
      <c r="BG199" s="193">
        <f t="shared" si="26"/>
        <v>0</v>
      </c>
      <c r="BH199" s="193">
        <f t="shared" si="27"/>
        <v>0</v>
      </c>
      <c r="BI199" s="193">
        <f t="shared" si="28"/>
        <v>0</v>
      </c>
      <c r="BJ199" s="17" t="s">
        <v>81</v>
      </c>
      <c r="BK199" s="193">
        <f t="shared" si="29"/>
        <v>0</v>
      </c>
      <c r="BL199" s="17" t="s">
        <v>134</v>
      </c>
      <c r="BM199" s="192" t="s">
        <v>303</v>
      </c>
    </row>
    <row r="200" spans="1:65" s="2" customFormat="1" ht="16.5" customHeight="1">
      <c r="A200" s="34"/>
      <c r="B200" s="35"/>
      <c r="C200" s="181" t="s">
        <v>304</v>
      </c>
      <c r="D200" s="181" t="s">
        <v>129</v>
      </c>
      <c r="E200" s="182" t="s">
        <v>305</v>
      </c>
      <c r="F200" s="183" t="s">
        <v>306</v>
      </c>
      <c r="G200" s="184" t="s">
        <v>171</v>
      </c>
      <c r="H200" s="185">
        <v>5</v>
      </c>
      <c r="I200" s="186"/>
      <c r="J200" s="187">
        <f t="shared" si="20"/>
        <v>0</v>
      </c>
      <c r="K200" s="183" t="s">
        <v>1</v>
      </c>
      <c r="L200" s="39"/>
      <c r="M200" s="188" t="s">
        <v>1</v>
      </c>
      <c r="N200" s="189" t="s">
        <v>41</v>
      </c>
      <c r="O200" s="71"/>
      <c r="P200" s="190">
        <f t="shared" si="21"/>
        <v>0</v>
      </c>
      <c r="Q200" s="190">
        <v>0</v>
      </c>
      <c r="R200" s="190">
        <f t="shared" si="22"/>
        <v>0</v>
      </c>
      <c r="S200" s="190">
        <v>0</v>
      </c>
      <c r="T200" s="191">
        <f t="shared" si="2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2" t="s">
        <v>134</v>
      </c>
      <c r="AT200" s="192" t="s">
        <v>129</v>
      </c>
      <c r="AU200" s="192" t="s">
        <v>147</v>
      </c>
      <c r="AY200" s="17" t="s">
        <v>126</v>
      </c>
      <c r="BE200" s="193">
        <f t="shared" si="24"/>
        <v>0</v>
      </c>
      <c r="BF200" s="193">
        <f t="shared" si="25"/>
        <v>0</v>
      </c>
      <c r="BG200" s="193">
        <f t="shared" si="26"/>
        <v>0</v>
      </c>
      <c r="BH200" s="193">
        <f t="shared" si="27"/>
        <v>0</v>
      </c>
      <c r="BI200" s="193">
        <f t="shared" si="28"/>
        <v>0</v>
      </c>
      <c r="BJ200" s="17" t="s">
        <v>81</v>
      </c>
      <c r="BK200" s="193">
        <f t="shared" si="29"/>
        <v>0</v>
      </c>
      <c r="BL200" s="17" t="s">
        <v>134</v>
      </c>
      <c r="BM200" s="192" t="s">
        <v>307</v>
      </c>
    </row>
    <row r="201" spans="1:65" s="2" customFormat="1" ht="16.5" customHeight="1">
      <c r="A201" s="34"/>
      <c r="B201" s="35"/>
      <c r="C201" s="181" t="s">
        <v>308</v>
      </c>
      <c r="D201" s="181" t="s">
        <v>129</v>
      </c>
      <c r="E201" s="182" t="s">
        <v>309</v>
      </c>
      <c r="F201" s="183" t="s">
        <v>310</v>
      </c>
      <c r="G201" s="184" t="s">
        <v>171</v>
      </c>
      <c r="H201" s="185">
        <v>35</v>
      </c>
      <c r="I201" s="186"/>
      <c r="J201" s="187">
        <f t="shared" si="20"/>
        <v>0</v>
      </c>
      <c r="K201" s="183" t="s">
        <v>1</v>
      </c>
      <c r="L201" s="39"/>
      <c r="M201" s="188" t="s">
        <v>1</v>
      </c>
      <c r="N201" s="189" t="s">
        <v>41</v>
      </c>
      <c r="O201" s="71"/>
      <c r="P201" s="190">
        <f t="shared" si="21"/>
        <v>0</v>
      </c>
      <c r="Q201" s="190">
        <v>0</v>
      </c>
      <c r="R201" s="190">
        <f t="shared" si="22"/>
        <v>0</v>
      </c>
      <c r="S201" s="190">
        <v>0</v>
      </c>
      <c r="T201" s="191">
        <f t="shared" si="2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2" t="s">
        <v>134</v>
      </c>
      <c r="AT201" s="192" t="s">
        <v>129</v>
      </c>
      <c r="AU201" s="192" t="s">
        <v>147</v>
      </c>
      <c r="AY201" s="17" t="s">
        <v>126</v>
      </c>
      <c r="BE201" s="193">
        <f t="shared" si="24"/>
        <v>0</v>
      </c>
      <c r="BF201" s="193">
        <f t="shared" si="25"/>
        <v>0</v>
      </c>
      <c r="BG201" s="193">
        <f t="shared" si="26"/>
        <v>0</v>
      </c>
      <c r="BH201" s="193">
        <f t="shared" si="27"/>
        <v>0</v>
      </c>
      <c r="BI201" s="193">
        <f t="shared" si="28"/>
        <v>0</v>
      </c>
      <c r="BJ201" s="17" t="s">
        <v>81</v>
      </c>
      <c r="BK201" s="193">
        <f t="shared" si="29"/>
        <v>0</v>
      </c>
      <c r="BL201" s="17" t="s">
        <v>134</v>
      </c>
      <c r="BM201" s="192" t="s">
        <v>311</v>
      </c>
    </row>
    <row r="202" spans="1:65" s="2" customFormat="1" ht="16.5" customHeight="1">
      <c r="A202" s="34"/>
      <c r="B202" s="35"/>
      <c r="C202" s="181" t="s">
        <v>312</v>
      </c>
      <c r="D202" s="181" t="s">
        <v>129</v>
      </c>
      <c r="E202" s="182" t="s">
        <v>313</v>
      </c>
      <c r="F202" s="183" t="s">
        <v>314</v>
      </c>
      <c r="G202" s="184" t="s">
        <v>171</v>
      </c>
      <c r="H202" s="185">
        <v>40</v>
      </c>
      <c r="I202" s="186"/>
      <c r="J202" s="187">
        <f t="shared" si="20"/>
        <v>0</v>
      </c>
      <c r="K202" s="183" t="s">
        <v>1</v>
      </c>
      <c r="L202" s="39"/>
      <c r="M202" s="188" t="s">
        <v>1</v>
      </c>
      <c r="N202" s="189" t="s">
        <v>41</v>
      </c>
      <c r="O202" s="71"/>
      <c r="P202" s="190">
        <f t="shared" si="21"/>
        <v>0</v>
      </c>
      <c r="Q202" s="190">
        <v>0</v>
      </c>
      <c r="R202" s="190">
        <f t="shared" si="22"/>
        <v>0</v>
      </c>
      <c r="S202" s="190">
        <v>0</v>
      </c>
      <c r="T202" s="191">
        <f t="shared" si="2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2" t="s">
        <v>134</v>
      </c>
      <c r="AT202" s="192" t="s">
        <v>129</v>
      </c>
      <c r="AU202" s="192" t="s">
        <v>147</v>
      </c>
      <c r="AY202" s="17" t="s">
        <v>126</v>
      </c>
      <c r="BE202" s="193">
        <f t="shared" si="24"/>
        <v>0</v>
      </c>
      <c r="BF202" s="193">
        <f t="shared" si="25"/>
        <v>0</v>
      </c>
      <c r="BG202" s="193">
        <f t="shared" si="26"/>
        <v>0</v>
      </c>
      <c r="BH202" s="193">
        <f t="shared" si="27"/>
        <v>0</v>
      </c>
      <c r="BI202" s="193">
        <f t="shared" si="28"/>
        <v>0</v>
      </c>
      <c r="BJ202" s="17" t="s">
        <v>81</v>
      </c>
      <c r="BK202" s="193">
        <f t="shared" si="29"/>
        <v>0</v>
      </c>
      <c r="BL202" s="17" t="s">
        <v>134</v>
      </c>
      <c r="BM202" s="192" t="s">
        <v>315</v>
      </c>
    </row>
    <row r="203" spans="1:65" s="12" customFormat="1" ht="20.85" customHeight="1">
      <c r="B203" s="165"/>
      <c r="C203" s="166"/>
      <c r="D203" s="167" t="s">
        <v>75</v>
      </c>
      <c r="E203" s="179" t="s">
        <v>316</v>
      </c>
      <c r="F203" s="179" t="s">
        <v>317</v>
      </c>
      <c r="G203" s="166"/>
      <c r="H203" s="166"/>
      <c r="I203" s="169"/>
      <c r="J203" s="180">
        <f>BK203</f>
        <v>0</v>
      </c>
      <c r="K203" s="166"/>
      <c r="L203" s="171"/>
      <c r="M203" s="172"/>
      <c r="N203" s="173"/>
      <c r="O203" s="173"/>
      <c r="P203" s="174">
        <f>SUM(P204:P210)</f>
        <v>0</v>
      </c>
      <c r="Q203" s="173"/>
      <c r="R203" s="174">
        <f>SUM(R204:R210)</f>
        <v>0</v>
      </c>
      <c r="S203" s="173"/>
      <c r="T203" s="175">
        <f>SUM(T204:T210)</f>
        <v>0</v>
      </c>
      <c r="AR203" s="176" t="s">
        <v>147</v>
      </c>
      <c r="AT203" s="177" t="s">
        <v>75</v>
      </c>
      <c r="AU203" s="177" t="s">
        <v>83</v>
      </c>
      <c r="AY203" s="176" t="s">
        <v>126</v>
      </c>
      <c r="BK203" s="178">
        <f>SUM(BK204:BK210)</f>
        <v>0</v>
      </c>
    </row>
    <row r="204" spans="1:65" s="2" customFormat="1" ht="16.5" customHeight="1">
      <c r="A204" s="34"/>
      <c r="B204" s="35"/>
      <c r="C204" s="181" t="s">
        <v>318</v>
      </c>
      <c r="D204" s="181" t="s">
        <v>129</v>
      </c>
      <c r="E204" s="182" t="s">
        <v>319</v>
      </c>
      <c r="F204" s="183" t="s">
        <v>320</v>
      </c>
      <c r="G204" s="184" t="s">
        <v>321</v>
      </c>
      <c r="H204" s="185">
        <v>9</v>
      </c>
      <c r="I204" s="186"/>
      <c r="J204" s="187">
        <f t="shared" ref="J204:J210" si="30">ROUND(I204*H204,2)</f>
        <v>0</v>
      </c>
      <c r="K204" s="183" t="s">
        <v>1</v>
      </c>
      <c r="L204" s="39"/>
      <c r="M204" s="188" t="s">
        <v>1</v>
      </c>
      <c r="N204" s="189" t="s">
        <v>41</v>
      </c>
      <c r="O204" s="71"/>
      <c r="P204" s="190">
        <f t="shared" ref="P204:P210" si="31">O204*H204</f>
        <v>0</v>
      </c>
      <c r="Q204" s="190">
        <v>0</v>
      </c>
      <c r="R204" s="190">
        <f t="shared" ref="R204:R210" si="32">Q204*H204</f>
        <v>0</v>
      </c>
      <c r="S204" s="190">
        <v>0</v>
      </c>
      <c r="T204" s="191">
        <f t="shared" ref="T204:T210" si="33"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2" t="s">
        <v>322</v>
      </c>
      <c r="AT204" s="192" t="s">
        <v>129</v>
      </c>
      <c r="AU204" s="192" t="s">
        <v>147</v>
      </c>
      <c r="AY204" s="17" t="s">
        <v>126</v>
      </c>
      <c r="BE204" s="193">
        <f t="shared" ref="BE204:BE210" si="34">IF(N204="základní",J204,0)</f>
        <v>0</v>
      </c>
      <c r="BF204" s="193">
        <f t="shared" ref="BF204:BF210" si="35">IF(N204="snížená",J204,0)</f>
        <v>0</v>
      </c>
      <c r="BG204" s="193">
        <f t="shared" ref="BG204:BG210" si="36">IF(N204="zákl. přenesená",J204,0)</f>
        <v>0</v>
      </c>
      <c r="BH204" s="193">
        <f t="shared" ref="BH204:BH210" si="37">IF(N204="sníž. přenesená",J204,0)</f>
        <v>0</v>
      </c>
      <c r="BI204" s="193">
        <f t="shared" ref="BI204:BI210" si="38">IF(N204="nulová",J204,0)</f>
        <v>0</v>
      </c>
      <c r="BJ204" s="17" t="s">
        <v>81</v>
      </c>
      <c r="BK204" s="193">
        <f t="shared" ref="BK204:BK210" si="39">ROUND(I204*H204,2)</f>
        <v>0</v>
      </c>
      <c r="BL204" s="17" t="s">
        <v>322</v>
      </c>
      <c r="BM204" s="192" t="s">
        <v>323</v>
      </c>
    </row>
    <row r="205" spans="1:65" s="2" customFormat="1" ht="16.5" customHeight="1">
      <c r="A205" s="34"/>
      <c r="B205" s="35"/>
      <c r="C205" s="181" t="s">
        <v>324</v>
      </c>
      <c r="D205" s="181" t="s">
        <v>129</v>
      </c>
      <c r="E205" s="182" t="s">
        <v>325</v>
      </c>
      <c r="F205" s="183" t="s">
        <v>326</v>
      </c>
      <c r="G205" s="184" t="s">
        <v>223</v>
      </c>
      <c r="H205" s="185">
        <v>2</v>
      </c>
      <c r="I205" s="186"/>
      <c r="J205" s="187">
        <f t="shared" si="30"/>
        <v>0</v>
      </c>
      <c r="K205" s="183" t="s">
        <v>1</v>
      </c>
      <c r="L205" s="39"/>
      <c r="M205" s="188" t="s">
        <v>1</v>
      </c>
      <c r="N205" s="189" t="s">
        <v>41</v>
      </c>
      <c r="O205" s="71"/>
      <c r="P205" s="190">
        <f t="shared" si="31"/>
        <v>0</v>
      </c>
      <c r="Q205" s="190">
        <v>0</v>
      </c>
      <c r="R205" s="190">
        <f t="shared" si="32"/>
        <v>0</v>
      </c>
      <c r="S205" s="190">
        <v>0</v>
      </c>
      <c r="T205" s="191">
        <f t="shared" si="33"/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2" t="s">
        <v>322</v>
      </c>
      <c r="AT205" s="192" t="s">
        <v>129</v>
      </c>
      <c r="AU205" s="192" t="s">
        <v>147</v>
      </c>
      <c r="AY205" s="17" t="s">
        <v>126</v>
      </c>
      <c r="BE205" s="193">
        <f t="shared" si="34"/>
        <v>0</v>
      </c>
      <c r="BF205" s="193">
        <f t="shared" si="35"/>
        <v>0</v>
      </c>
      <c r="BG205" s="193">
        <f t="shared" si="36"/>
        <v>0</v>
      </c>
      <c r="BH205" s="193">
        <f t="shared" si="37"/>
        <v>0</v>
      </c>
      <c r="BI205" s="193">
        <f t="shared" si="38"/>
        <v>0</v>
      </c>
      <c r="BJ205" s="17" t="s">
        <v>81</v>
      </c>
      <c r="BK205" s="193">
        <f t="shared" si="39"/>
        <v>0</v>
      </c>
      <c r="BL205" s="17" t="s">
        <v>322</v>
      </c>
      <c r="BM205" s="192" t="s">
        <v>327</v>
      </c>
    </row>
    <row r="206" spans="1:65" s="2" customFormat="1" ht="16.5" customHeight="1">
      <c r="A206" s="34"/>
      <c r="B206" s="35"/>
      <c r="C206" s="181" t="s">
        <v>328</v>
      </c>
      <c r="D206" s="181" t="s">
        <v>129</v>
      </c>
      <c r="E206" s="182" t="s">
        <v>329</v>
      </c>
      <c r="F206" s="183" t="s">
        <v>330</v>
      </c>
      <c r="G206" s="184" t="s">
        <v>223</v>
      </c>
      <c r="H206" s="185">
        <v>74</v>
      </c>
      <c r="I206" s="186"/>
      <c r="J206" s="187">
        <f t="shared" si="30"/>
        <v>0</v>
      </c>
      <c r="K206" s="183" t="s">
        <v>1</v>
      </c>
      <c r="L206" s="39"/>
      <c r="M206" s="188" t="s">
        <v>1</v>
      </c>
      <c r="N206" s="189" t="s">
        <v>41</v>
      </c>
      <c r="O206" s="71"/>
      <c r="P206" s="190">
        <f t="shared" si="31"/>
        <v>0</v>
      </c>
      <c r="Q206" s="190">
        <v>0</v>
      </c>
      <c r="R206" s="190">
        <f t="shared" si="32"/>
        <v>0</v>
      </c>
      <c r="S206" s="190">
        <v>0</v>
      </c>
      <c r="T206" s="191">
        <f t="shared" si="33"/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2" t="s">
        <v>322</v>
      </c>
      <c r="AT206" s="192" t="s">
        <v>129</v>
      </c>
      <c r="AU206" s="192" t="s">
        <v>147</v>
      </c>
      <c r="AY206" s="17" t="s">
        <v>126</v>
      </c>
      <c r="BE206" s="193">
        <f t="shared" si="34"/>
        <v>0</v>
      </c>
      <c r="BF206" s="193">
        <f t="shared" si="35"/>
        <v>0</v>
      </c>
      <c r="BG206" s="193">
        <f t="shared" si="36"/>
        <v>0</v>
      </c>
      <c r="BH206" s="193">
        <f t="shared" si="37"/>
        <v>0</v>
      </c>
      <c r="BI206" s="193">
        <f t="shared" si="38"/>
        <v>0</v>
      </c>
      <c r="BJ206" s="17" t="s">
        <v>81</v>
      </c>
      <c r="BK206" s="193">
        <f t="shared" si="39"/>
        <v>0</v>
      </c>
      <c r="BL206" s="17" t="s">
        <v>322</v>
      </c>
      <c r="BM206" s="192" t="s">
        <v>331</v>
      </c>
    </row>
    <row r="207" spans="1:65" s="2" customFormat="1" ht="16.5" customHeight="1">
      <c r="A207" s="34"/>
      <c r="B207" s="35"/>
      <c r="C207" s="181" t="s">
        <v>332</v>
      </c>
      <c r="D207" s="181" t="s">
        <v>129</v>
      </c>
      <c r="E207" s="182" t="s">
        <v>333</v>
      </c>
      <c r="F207" s="183" t="s">
        <v>334</v>
      </c>
      <c r="G207" s="184" t="s">
        <v>223</v>
      </c>
      <c r="H207" s="185">
        <v>37</v>
      </c>
      <c r="I207" s="186"/>
      <c r="J207" s="187">
        <f t="shared" si="30"/>
        <v>0</v>
      </c>
      <c r="K207" s="183" t="s">
        <v>1</v>
      </c>
      <c r="L207" s="39"/>
      <c r="M207" s="188" t="s">
        <v>1</v>
      </c>
      <c r="N207" s="189" t="s">
        <v>41</v>
      </c>
      <c r="O207" s="71"/>
      <c r="P207" s="190">
        <f t="shared" si="31"/>
        <v>0</v>
      </c>
      <c r="Q207" s="190">
        <v>0</v>
      </c>
      <c r="R207" s="190">
        <f t="shared" si="32"/>
        <v>0</v>
      </c>
      <c r="S207" s="190">
        <v>0</v>
      </c>
      <c r="T207" s="191">
        <f t="shared" si="33"/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2" t="s">
        <v>322</v>
      </c>
      <c r="AT207" s="192" t="s">
        <v>129</v>
      </c>
      <c r="AU207" s="192" t="s">
        <v>147</v>
      </c>
      <c r="AY207" s="17" t="s">
        <v>126</v>
      </c>
      <c r="BE207" s="193">
        <f t="shared" si="34"/>
        <v>0</v>
      </c>
      <c r="BF207" s="193">
        <f t="shared" si="35"/>
        <v>0</v>
      </c>
      <c r="BG207" s="193">
        <f t="shared" si="36"/>
        <v>0</v>
      </c>
      <c r="BH207" s="193">
        <f t="shared" si="37"/>
        <v>0</v>
      </c>
      <c r="BI207" s="193">
        <f t="shared" si="38"/>
        <v>0</v>
      </c>
      <c r="BJ207" s="17" t="s">
        <v>81</v>
      </c>
      <c r="BK207" s="193">
        <f t="shared" si="39"/>
        <v>0</v>
      </c>
      <c r="BL207" s="17" t="s">
        <v>322</v>
      </c>
      <c r="BM207" s="192" t="s">
        <v>335</v>
      </c>
    </row>
    <row r="208" spans="1:65" s="2" customFormat="1" ht="16.5" customHeight="1">
      <c r="A208" s="34"/>
      <c r="B208" s="35"/>
      <c r="C208" s="181" t="s">
        <v>336</v>
      </c>
      <c r="D208" s="181" t="s">
        <v>129</v>
      </c>
      <c r="E208" s="182" t="s">
        <v>337</v>
      </c>
      <c r="F208" s="183" t="s">
        <v>338</v>
      </c>
      <c r="G208" s="184" t="s">
        <v>215</v>
      </c>
      <c r="H208" s="185">
        <v>1</v>
      </c>
      <c r="I208" s="186"/>
      <c r="J208" s="187">
        <f t="shared" si="30"/>
        <v>0</v>
      </c>
      <c r="K208" s="183" t="s">
        <v>1</v>
      </c>
      <c r="L208" s="39"/>
      <c r="M208" s="188" t="s">
        <v>1</v>
      </c>
      <c r="N208" s="189" t="s">
        <v>41</v>
      </c>
      <c r="O208" s="71"/>
      <c r="P208" s="190">
        <f t="shared" si="31"/>
        <v>0</v>
      </c>
      <c r="Q208" s="190">
        <v>0</v>
      </c>
      <c r="R208" s="190">
        <f t="shared" si="32"/>
        <v>0</v>
      </c>
      <c r="S208" s="190">
        <v>0</v>
      </c>
      <c r="T208" s="191">
        <f t="shared" si="33"/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2" t="s">
        <v>322</v>
      </c>
      <c r="AT208" s="192" t="s">
        <v>129</v>
      </c>
      <c r="AU208" s="192" t="s">
        <v>147</v>
      </c>
      <c r="AY208" s="17" t="s">
        <v>126</v>
      </c>
      <c r="BE208" s="193">
        <f t="shared" si="34"/>
        <v>0</v>
      </c>
      <c r="BF208" s="193">
        <f t="shared" si="35"/>
        <v>0</v>
      </c>
      <c r="BG208" s="193">
        <f t="shared" si="36"/>
        <v>0</v>
      </c>
      <c r="BH208" s="193">
        <f t="shared" si="37"/>
        <v>0</v>
      </c>
      <c r="BI208" s="193">
        <f t="shared" si="38"/>
        <v>0</v>
      </c>
      <c r="BJ208" s="17" t="s">
        <v>81</v>
      </c>
      <c r="BK208" s="193">
        <f t="shared" si="39"/>
        <v>0</v>
      </c>
      <c r="BL208" s="17" t="s">
        <v>322</v>
      </c>
      <c r="BM208" s="192" t="s">
        <v>339</v>
      </c>
    </row>
    <row r="209" spans="1:65" s="2" customFormat="1" ht="16.5" customHeight="1">
      <c r="A209" s="34"/>
      <c r="B209" s="35"/>
      <c r="C209" s="181" t="s">
        <v>340</v>
      </c>
      <c r="D209" s="181" t="s">
        <v>129</v>
      </c>
      <c r="E209" s="182" t="s">
        <v>341</v>
      </c>
      <c r="F209" s="183" t="s">
        <v>342</v>
      </c>
      <c r="G209" s="184" t="s">
        <v>223</v>
      </c>
      <c r="H209" s="185">
        <v>37</v>
      </c>
      <c r="I209" s="186"/>
      <c r="J209" s="187">
        <f t="shared" si="30"/>
        <v>0</v>
      </c>
      <c r="K209" s="183" t="s">
        <v>1</v>
      </c>
      <c r="L209" s="39"/>
      <c r="M209" s="188" t="s">
        <v>1</v>
      </c>
      <c r="N209" s="189" t="s">
        <v>41</v>
      </c>
      <c r="O209" s="71"/>
      <c r="P209" s="190">
        <f t="shared" si="31"/>
        <v>0</v>
      </c>
      <c r="Q209" s="190">
        <v>0</v>
      </c>
      <c r="R209" s="190">
        <f t="shared" si="32"/>
        <v>0</v>
      </c>
      <c r="S209" s="190">
        <v>0</v>
      </c>
      <c r="T209" s="191">
        <f t="shared" si="33"/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2" t="s">
        <v>322</v>
      </c>
      <c r="AT209" s="192" t="s">
        <v>129</v>
      </c>
      <c r="AU209" s="192" t="s">
        <v>147</v>
      </c>
      <c r="AY209" s="17" t="s">
        <v>126</v>
      </c>
      <c r="BE209" s="193">
        <f t="shared" si="34"/>
        <v>0</v>
      </c>
      <c r="BF209" s="193">
        <f t="shared" si="35"/>
        <v>0</v>
      </c>
      <c r="BG209" s="193">
        <f t="shared" si="36"/>
        <v>0</v>
      </c>
      <c r="BH209" s="193">
        <f t="shared" si="37"/>
        <v>0</v>
      </c>
      <c r="BI209" s="193">
        <f t="shared" si="38"/>
        <v>0</v>
      </c>
      <c r="BJ209" s="17" t="s">
        <v>81</v>
      </c>
      <c r="BK209" s="193">
        <f t="shared" si="39"/>
        <v>0</v>
      </c>
      <c r="BL209" s="17" t="s">
        <v>322</v>
      </c>
      <c r="BM209" s="192" t="s">
        <v>343</v>
      </c>
    </row>
    <row r="210" spans="1:65" s="2" customFormat="1" ht="16.5" customHeight="1">
      <c r="A210" s="34"/>
      <c r="B210" s="35"/>
      <c r="C210" s="181" t="s">
        <v>344</v>
      </c>
      <c r="D210" s="181" t="s">
        <v>129</v>
      </c>
      <c r="E210" s="182" t="s">
        <v>345</v>
      </c>
      <c r="F210" s="183" t="s">
        <v>346</v>
      </c>
      <c r="G210" s="184" t="s">
        <v>223</v>
      </c>
      <c r="H210" s="185">
        <v>37</v>
      </c>
      <c r="I210" s="186"/>
      <c r="J210" s="187">
        <f t="shared" si="30"/>
        <v>0</v>
      </c>
      <c r="K210" s="183" t="s">
        <v>1</v>
      </c>
      <c r="L210" s="39"/>
      <c r="M210" s="188" t="s">
        <v>1</v>
      </c>
      <c r="N210" s="189" t="s">
        <v>41</v>
      </c>
      <c r="O210" s="71"/>
      <c r="P210" s="190">
        <f t="shared" si="31"/>
        <v>0</v>
      </c>
      <c r="Q210" s="190">
        <v>0</v>
      </c>
      <c r="R210" s="190">
        <f t="shared" si="32"/>
        <v>0</v>
      </c>
      <c r="S210" s="190">
        <v>0</v>
      </c>
      <c r="T210" s="191">
        <f t="shared" si="33"/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2" t="s">
        <v>322</v>
      </c>
      <c r="AT210" s="192" t="s">
        <v>129</v>
      </c>
      <c r="AU210" s="192" t="s">
        <v>147</v>
      </c>
      <c r="AY210" s="17" t="s">
        <v>126</v>
      </c>
      <c r="BE210" s="193">
        <f t="shared" si="34"/>
        <v>0</v>
      </c>
      <c r="BF210" s="193">
        <f t="shared" si="35"/>
        <v>0</v>
      </c>
      <c r="BG210" s="193">
        <f t="shared" si="36"/>
        <v>0</v>
      </c>
      <c r="BH210" s="193">
        <f t="shared" si="37"/>
        <v>0</v>
      </c>
      <c r="BI210" s="193">
        <f t="shared" si="38"/>
        <v>0</v>
      </c>
      <c r="BJ210" s="17" t="s">
        <v>81</v>
      </c>
      <c r="BK210" s="193">
        <f t="shared" si="39"/>
        <v>0</v>
      </c>
      <c r="BL210" s="17" t="s">
        <v>322</v>
      </c>
      <c r="BM210" s="192" t="s">
        <v>347</v>
      </c>
    </row>
    <row r="211" spans="1:65" s="12" customFormat="1" ht="20.85" customHeight="1">
      <c r="B211" s="165"/>
      <c r="C211" s="166"/>
      <c r="D211" s="167" t="s">
        <v>75</v>
      </c>
      <c r="E211" s="179" t="s">
        <v>348</v>
      </c>
      <c r="F211" s="179" t="s">
        <v>349</v>
      </c>
      <c r="G211" s="166"/>
      <c r="H211" s="166"/>
      <c r="I211" s="169"/>
      <c r="J211" s="180">
        <f>BK211</f>
        <v>0</v>
      </c>
      <c r="K211" s="166"/>
      <c r="L211" s="171"/>
      <c r="M211" s="172"/>
      <c r="N211" s="173"/>
      <c r="O211" s="173"/>
      <c r="P211" s="174">
        <f>P212</f>
        <v>0</v>
      </c>
      <c r="Q211" s="173"/>
      <c r="R211" s="174">
        <f>R212</f>
        <v>0</v>
      </c>
      <c r="S211" s="173"/>
      <c r="T211" s="175">
        <f>T212</f>
        <v>0</v>
      </c>
      <c r="AR211" s="176" t="s">
        <v>81</v>
      </c>
      <c r="AT211" s="177" t="s">
        <v>75</v>
      </c>
      <c r="AU211" s="177" t="s">
        <v>83</v>
      </c>
      <c r="AY211" s="176" t="s">
        <v>126</v>
      </c>
      <c r="BK211" s="178">
        <f>BK212</f>
        <v>0</v>
      </c>
    </row>
    <row r="212" spans="1:65" s="2" customFormat="1" ht="16.5" customHeight="1">
      <c r="A212" s="34"/>
      <c r="B212" s="35"/>
      <c r="C212" s="181" t="s">
        <v>350</v>
      </c>
      <c r="D212" s="181" t="s">
        <v>129</v>
      </c>
      <c r="E212" s="182" t="s">
        <v>351</v>
      </c>
      <c r="F212" s="183" t="s">
        <v>352</v>
      </c>
      <c r="G212" s="184" t="s">
        <v>223</v>
      </c>
      <c r="H212" s="185">
        <v>2</v>
      </c>
      <c r="I212" s="186"/>
      <c r="J212" s="187">
        <f>ROUND(I212*H212,2)</f>
        <v>0</v>
      </c>
      <c r="K212" s="183" t="s">
        <v>1</v>
      </c>
      <c r="L212" s="39"/>
      <c r="M212" s="188" t="s">
        <v>1</v>
      </c>
      <c r="N212" s="189" t="s">
        <v>41</v>
      </c>
      <c r="O212" s="71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2" t="s">
        <v>134</v>
      </c>
      <c r="AT212" s="192" t="s">
        <v>129</v>
      </c>
      <c r="AU212" s="192" t="s">
        <v>147</v>
      </c>
      <c r="AY212" s="17" t="s">
        <v>126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7" t="s">
        <v>81</v>
      </c>
      <c r="BK212" s="193">
        <f>ROUND(I212*H212,2)</f>
        <v>0</v>
      </c>
      <c r="BL212" s="17" t="s">
        <v>134</v>
      </c>
      <c r="BM212" s="192" t="s">
        <v>353</v>
      </c>
    </row>
    <row r="213" spans="1:65" s="12" customFormat="1" ht="20.85" customHeight="1">
      <c r="B213" s="165"/>
      <c r="C213" s="166"/>
      <c r="D213" s="167" t="s">
        <v>75</v>
      </c>
      <c r="E213" s="179" t="s">
        <v>354</v>
      </c>
      <c r="F213" s="179" t="s">
        <v>355</v>
      </c>
      <c r="G213" s="166"/>
      <c r="H213" s="166"/>
      <c r="I213" s="169"/>
      <c r="J213" s="180">
        <f>BK213</f>
        <v>0</v>
      </c>
      <c r="K213" s="166"/>
      <c r="L213" s="171"/>
      <c r="M213" s="172"/>
      <c r="N213" s="173"/>
      <c r="O213" s="173"/>
      <c r="P213" s="174">
        <f>SUM(P214:P219)</f>
        <v>0</v>
      </c>
      <c r="Q213" s="173"/>
      <c r="R213" s="174">
        <f>SUM(R214:R219)</f>
        <v>0</v>
      </c>
      <c r="S213" s="173"/>
      <c r="T213" s="175">
        <f>SUM(T214:T219)</f>
        <v>0</v>
      </c>
      <c r="AR213" s="176" t="s">
        <v>81</v>
      </c>
      <c r="AT213" s="177" t="s">
        <v>75</v>
      </c>
      <c r="AU213" s="177" t="s">
        <v>83</v>
      </c>
      <c r="AY213" s="176" t="s">
        <v>126</v>
      </c>
      <c r="BK213" s="178">
        <f>SUM(BK214:BK219)</f>
        <v>0</v>
      </c>
    </row>
    <row r="214" spans="1:65" s="2" customFormat="1" ht="16.5" customHeight="1">
      <c r="A214" s="34"/>
      <c r="B214" s="35"/>
      <c r="C214" s="181" t="s">
        <v>356</v>
      </c>
      <c r="D214" s="181" t="s">
        <v>129</v>
      </c>
      <c r="E214" s="182" t="s">
        <v>357</v>
      </c>
      <c r="F214" s="183" t="s">
        <v>358</v>
      </c>
      <c r="G214" s="184" t="s">
        <v>223</v>
      </c>
      <c r="H214" s="185">
        <v>1</v>
      </c>
      <c r="I214" s="186"/>
      <c r="J214" s="187">
        <f t="shared" ref="J214:J219" si="40">ROUND(I214*H214,2)</f>
        <v>0</v>
      </c>
      <c r="K214" s="183" t="s">
        <v>1</v>
      </c>
      <c r="L214" s="39"/>
      <c r="M214" s="188" t="s">
        <v>1</v>
      </c>
      <c r="N214" s="189" t="s">
        <v>41</v>
      </c>
      <c r="O214" s="71"/>
      <c r="P214" s="190">
        <f t="shared" ref="P214:P219" si="41">O214*H214</f>
        <v>0</v>
      </c>
      <c r="Q214" s="190">
        <v>0</v>
      </c>
      <c r="R214" s="190">
        <f t="shared" ref="R214:R219" si="42">Q214*H214</f>
        <v>0</v>
      </c>
      <c r="S214" s="190">
        <v>0</v>
      </c>
      <c r="T214" s="191">
        <f t="shared" ref="T214:T219" si="43"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2" t="s">
        <v>134</v>
      </c>
      <c r="AT214" s="192" t="s">
        <v>129</v>
      </c>
      <c r="AU214" s="192" t="s">
        <v>147</v>
      </c>
      <c r="AY214" s="17" t="s">
        <v>126</v>
      </c>
      <c r="BE214" s="193">
        <f t="shared" ref="BE214:BE219" si="44">IF(N214="základní",J214,0)</f>
        <v>0</v>
      </c>
      <c r="BF214" s="193">
        <f t="shared" ref="BF214:BF219" si="45">IF(N214="snížená",J214,0)</f>
        <v>0</v>
      </c>
      <c r="BG214" s="193">
        <f t="shared" ref="BG214:BG219" si="46">IF(N214="zákl. přenesená",J214,0)</f>
        <v>0</v>
      </c>
      <c r="BH214" s="193">
        <f t="shared" ref="BH214:BH219" si="47">IF(N214="sníž. přenesená",J214,0)</f>
        <v>0</v>
      </c>
      <c r="BI214" s="193">
        <f t="shared" ref="BI214:BI219" si="48">IF(N214="nulová",J214,0)</f>
        <v>0</v>
      </c>
      <c r="BJ214" s="17" t="s">
        <v>81</v>
      </c>
      <c r="BK214" s="193">
        <f t="shared" ref="BK214:BK219" si="49">ROUND(I214*H214,2)</f>
        <v>0</v>
      </c>
      <c r="BL214" s="17" t="s">
        <v>134</v>
      </c>
      <c r="BM214" s="192" t="s">
        <v>359</v>
      </c>
    </row>
    <row r="215" spans="1:65" s="2" customFormat="1" ht="16.5" customHeight="1">
      <c r="A215" s="34"/>
      <c r="B215" s="35"/>
      <c r="C215" s="181" t="s">
        <v>360</v>
      </c>
      <c r="D215" s="181" t="s">
        <v>129</v>
      </c>
      <c r="E215" s="182" t="s">
        <v>361</v>
      </c>
      <c r="F215" s="183" t="s">
        <v>362</v>
      </c>
      <c r="G215" s="184" t="s">
        <v>215</v>
      </c>
      <c r="H215" s="185">
        <v>1</v>
      </c>
      <c r="I215" s="186"/>
      <c r="J215" s="187">
        <f t="shared" si="40"/>
        <v>0</v>
      </c>
      <c r="K215" s="183" t="s">
        <v>1</v>
      </c>
      <c r="L215" s="39"/>
      <c r="M215" s="188" t="s">
        <v>1</v>
      </c>
      <c r="N215" s="189" t="s">
        <v>41</v>
      </c>
      <c r="O215" s="71"/>
      <c r="P215" s="190">
        <f t="shared" si="41"/>
        <v>0</v>
      </c>
      <c r="Q215" s="190">
        <v>0</v>
      </c>
      <c r="R215" s="190">
        <f t="shared" si="42"/>
        <v>0</v>
      </c>
      <c r="S215" s="190">
        <v>0</v>
      </c>
      <c r="T215" s="191">
        <f t="shared" si="43"/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2" t="s">
        <v>134</v>
      </c>
      <c r="AT215" s="192" t="s">
        <v>129</v>
      </c>
      <c r="AU215" s="192" t="s">
        <v>147</v>
      </c>
      <c r="AY215" s="17" t="s">
        <v>126</v>
      </c>
      <c r="BE215" s="193">
        <f t="shared" si="44"/>
        <v>0</v>
      </c>
      <c r="BF215" s="193">
        <f t="shared" si="45"/>
        <v>0</v>
      </c>
      <c r="BG215" s="193">
        <f t="shared" si="46"/>
        <v>0</v>
      </c>
      <c r="BH215" s="193">
        <f t="shared" si="47"/>
        <v>0</v>
      </c>
      <c r="BI215" s="193">
        <f t="shared" si="48"/>
        <v>0</v>
      </c>
      <c r="BJ215" s="17" t="s">
        <v>81</v>
      </c>
      <c r="BK215" s="193">
        <f t="shared" si="49"/>
        <v>0</v>
      </c>
      <c r="BL215" s="17" t="s">
        <v>134</v>
      </c>
      <c r="BM215" s="192" t="s">
        <v>363</v>
      </c>
    </row>
    <row r="216" spans="1:65" s="2" customFormat="1" ht="33" customHeight="1">
      <c r="A216" s="34"/>
      <c r="B216" s="35"/>
      <c r="C216" s="181" t="s">
        <v>364</v>
      </c>
      <c r="D216" s="181" t="s">
        <v>129</v>
      </c>
      <c r="E216" s="182" t="s">
        <v>365</v>
      </c>
      <c r="F216" s="183" t="s">
        <v>366</v>
      </c>
      <c r="G216" s="184" t="s">
        <v>215</v>
      </c>
      <c r="H216" s="185">
        <v>1</v>
      </c>
      <c r="I216" s="186"/>
      <c r="J216" s="187">
        <f t="shared" si="40"/>
        <v>0</v>
      </c>
      <c r="K216" s="183" t="s">
        <v>1</v>
      </c>
      <c r="L216" s="39"/>
      <c r="M216" s="188" t="s">
        <v>1</v>
      </c>
      <c r="N216" s="189" t="s">
        <v>41</v>
      </c>
      <c r="O216" s="71"/>
      <c r="P216" s="190">
        <f t="shared" si="41"/>
        <v>0</v>
      </c>
      <c r="Q216" s="190">
        <v>0</v>
      </c>
      <c r="R216" s="190">
        <f t="shared" si="42"/>
        <v>0</v>
      </c>
      <c r="S216" s="190">
        <v>0</v>
      </c>
      <c r="T216" s="191">
        <f t="shared" si="4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2" t="s">
        <v>134</v>
      </c>
      <c r="AT216" s="192" t="s">
        <v>129</v>
      </c>
      <c r="AU216" s="192" t="s">
        <v>147</v>
      </c>
      <c r="AY216" s="17" t="s">
        <v>126</v>
      </c>
      <c r="BE216" s="193">
        <f t="shared" si="44"/>
        <v>0</v>
      </c>
      <c r="BF216" s="193">
        <f t="shared" si="45"/>
        <v>0</v>
      </c>
      <c r="BG216" s="193">
        <f t="shared" si="46"/>
        <v>0</v>
      </c>
      <c r="BH216" s="193">
        <f t="shared" si="47"/>
        <v>0</v>
      </c>
      <c r="BI216" s="193">
        <f t="shared" si="48"/>
        <v>0</v>
      </c>
      <c r="BJ216" s="17" t="s">
        <v>81</v>
      </c>
      <c r="BK216" s="193">
        <f t="shared" si="49"/>
        <v>0</v>
      </c>
      <c r="BL216" s="17" t="s">
        <v>134</v>
      </c>
      <c r="BM216" s="192" t="s">
        <v>367</v>
      </c>
    </row>
    <row r="217" spans="1:65" s="2" customFormat="1" ht="16.5" customHeight="1">
      <c r="A217" s="34"/>
      <c r="B217" s="35"/>
      <c r="C217" s="181" t="s">
        <v>368</v>
      </c>
      <c r="D217" s="181" t="s">
        <v>129</v>
      </c>
      <c r="E217" s="182" t="s">
        <v>369</v>
      </c>
      <c r="F217" s="183" t="s">
        <v>370</v>
      </c>
      <c r="G217" s="184" t="s">
        <v>371</v>
      </c>
      <c r="H217" s="185">
        <v>8</v>
      </c>
      <c r="I217" s="186"/>
      <c r="J217" s="187">
        <f t="shared" si="40"/>
        <v>0</v>
      </c>
      <c r="K217" s="183" t="s">
        <v>1</v>
      </c>
      <c r="L217" s="39"/>
      <c r="M217" s="188" t="s">
        <v>1</v>
      </c>
      <c r="N217" s="189" t="s">
        <v>41</v>
      </c>
      <c r="O217" s="71"/>
      <c r="P217" s="190">
        <f t="shared" si="41"/>
        <v>0</v>
      </c>
      <c r="Q217" s="190">
        <v>0</v>
      </c>
      <c r="R217" s="190">
        <f t="shared" si="42"/>
        <v>0</v>
      </c>
      <c r="S217" s="190">
        <v>0</v>
      </c>
      <c r="T217" s="191">
        <f t="shared" si="4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2" t="s">
        <v>134</v>
      </c>
      <c r="AT217" s="192" t="s">
        <v>129</v>
      </c>
      <c r="AU217" s="192" t="s">
        <v>147</v>
      </c>
      <c r="AY217" s="17" t="s">
        <v>126</v>
      </c>
      <c r="BE217" s="193">
        <f t="shared" si="44"/>
        <v>0</v>
      </c>
      <c r="BF217" s="193">
        <f t="shared" si="45"/>
        <v>0</v>
      </c>
      <c r="BG217" s="193">
        <f t="shared" si="46"/>
        <v>0</v>
      </c>
      <c r="BH217" s="193">
        <f t="shared" si="47"/>
        <v>0</v>
      </c>
      <c r="BI217" s="193">
        <f t="shared" si="48"/>
        <v>0</v>
      </c>
      <c r="BJ217" s="17" t="s">
        <v>81</v>
      </c>
      <c r="BK217" s="193">
        <f t="shared" si="49"/>
        <v>0</v>
      </c>
      <c r="BL217" s="17" t="s">
        <v>134</v>
      </c>
      <c r="BM217" s="192" t="s">
        <v>372</v>
      </c>
    </row>
    <row r="218" spans="1:65" s="2" customFormat="1" ht="21.75" customHeight="1">
      <c r="A218" s="34"/>
      <c r="B218" s="35"/>
      <c r="C218" s="181" t="s">
        <v>373</v>
      </c>
      <c r="D218" s="181" t="s">
        <v>129</v>
      </c>
      <c r="E218" s="182" t="s">
        <v>374</v>
      </c>
      <c r="F218" s="183" t="s">
        <v>375</v>
      </c>
      <c r="G218" s="184" t="s">
        <v>223</v>
      </c>
      <c r="H218" s="185">
        <v>10</v>
      </c>
      <c r="I218" s="186"/>
      <c r="J218" s="187">
        <f t="shared" si="40"/>
        <v>0</v>
      </c>
      <c r="K218" s="183" t="s">
        <v>1</v>
      </c>
      <c r="L218" s="39"/>
      <c r="M218" s="188" t="s">
        <v>1</v>
      </c>
      <c r="N218" s="189" t="s">
        <v>41</v>
      </c>
      <c r="O218" s="71"/>
      <c r="P218" s="190">
        <f t="shared" si="41"/>
        <v>0</v>
      </c>
      <c r="Q218" s="190">
        <v>0</v>
      </c>
      <c r="R218" s="190">
        <f t="shared" si="42"/>
        <v>0</v>
      </c>
      <c r="S218" s="190">
        <v>0</v>
      </c>
      <c r="T218" s="191">
        <f t="shared" si="4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2" t="s">
        <v>134</v>
      </c>
      <c r="AT218" s="192" t="s">
        <v>129</v>
      </c>
      <c r="AU218" s="192" t="s">
        <v>147</v>
      </c>
      <c r="AY218" s="17" t="s">
        <v>126</v>
      </c>
      <c r="BE218" s="193">
        <f t="shared" si="44"/>
        <v>0</v>
      </c>
      <c r="BF218" s="193">
        <f t="shared" si="45"/>
        <v>0</v>
      </c>
      <c r="BG218" s="193">
        <f t="shared" si="46"/>
        <v>0</v>
      </c>
      <c r="BH218" s="193">
        <f t="shared" si="47"/>
        <v>0</v>
      </c>
      <c r="BI218" s="193">
        <f t="shared" si="48"/>
        <v>0</v>
      </c>
      <c r="BJ218" s="17" t="s">
        <v>81</v>
      </c>
      <c r="BK218" s="193">
        <f t="shared" si="49"/>
        <v>0</v>
      </c>
      <c r="BL218" s="17" t="s">
        <v>134</v>
      </c>
      <c r="BM218" s="192" t="s">
        <v>376</v>
      </c>
    </row>
    <row r="219" spans="1:65" s="2" customFormat="1" ht="16.5" customHeight="1">
      <c r="A219" s="34"/>
      <c r="B219" s="35"/>
      <c r="C219" s="181" t="s">
        <v>377</v>
      </c>
      <c r="D219" s="181" t="s">
        <v>129</v>
      </c>
      <c r="E219" s="182" t="s">
        <v>378</v>
      </c>
      <c r="F219" s="183" t="s">
        <v>379</v>
      </c>
      <c r="G219" s="184" t="s">
        <v>371</v>
      </c>
      <c r="H219" s="185">
        <v>16</v>
      </c>
      <c r="I219" s="186"/>
      <c r="J219" s="187">
        <f t="shared" si="40"/>
        <v>0</v>
      </c>
      <c r="K219" s="183" t="s">
        <v>1</v>
      </c>
      <c r="L219" s="39"/>
      <c r="M219" s="188" t="s">
        <v>1</v>
      </c>
      <c r="N219" s="189" t="s">
        <v>41</v>
      </c>
      <c r="O219" s="71"/>
      <c r="P219" s="190">
        <f t="shared" si="41"/>
        <v>0</v>
      </c>
      <c r="Q219" s="190">
        <v>0</v>
      </c>
      <c r="R219" s="190">
        <f t="shared" si="42"/>
        <v>0</v>
      </c>
      <c r="S219" s="190">
        <v>0</v>
      </c>
      <c r="T219" s="191">
        <f t="shared" si="4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2" t="s">
        <v>134</v>
      </c>
      <c r="AT219" s="192" t="s">
        <v>129</v>
      </c>
      <c r="AU219" s="192" t="s">
        <v>147</v>
      </c>
      <c r="AY219" s="17" t="s">
        <v>126</v>
      </c>
      <c r="BE219" s="193">
        <f t="shared" si="44"/>
        <v>0</v>
      </c>
      <c r="BF219" s="193">
        <f t="shared" si="45"/>
        <v>0</v>
      </c>
      <c r="BG219" s="193">
        <f t="shared" si="46"/>
        <v>0</v>
      </c>
      <c r="BH219" s="193">
        <f t="shared" si="47"/>
        <v>0</v>
      </c>
      <c r="BI219" s="193">
        <f t="shared" si="48"/>
        <v>0</v>
      </c>
      <c r="BJ219" s="17" t="s">
        <v>81</v>
      </c>
      <c r="BK219" s="193">
        <f t="shared" si="49"/>
        <v>0</v>
      </c>
      <c r="BL219" s="17" t="s">
        <v>134</v>
      </c>
      <c r="BM219" s="192" t="s">
        <v>380</v>
      </c>
    </row>
    <row r="220" spans="1:65" s="12" customFormat="1" ht="22.8" customHeight="1">
      <c r="B220" s="165"/>
      <c r="C220" s="166"/>
      <c r="D220" s="167" t="s">
        <v>75</v>
      </c>
      <c r="E220" s="179" t="s">
        <v>381</v>
      </c>
      <c r="F220" s="179" t="s">
        <v>382</v>
      </c>
      <c r="G220" s="166"/>
      <c r="H220" s="166"/>
      <c r="I220" s="169"/>
      <c r="J220" s="180">
        <f>BK220</f>
        <v>0</v>
      </c>
      <c r="K220" s="166"/>
      <c r="L220" s="171"/>
      <c r="M220" s="172"/>
      <c r="N220" s="173"/>
      <c r="O220" s="173"/>
      <c r="P220" s="174">
        <f>SUM(P221:P235)</f>
        <v>0</v>
      </c>
      <c r="Q220" s="173"/>
      <c r="R220" s="174">
        <f>SUM(R221:R235)</f>
        <v>0</v>
      </c>
      <c r="S220" s="173"/>
      <c r="T220" s="175">
        <f>SUM(T221:T235)</f>
        <v>0</v>
      </c>
      <c r="AR220" s="176" t="s">
        <v>83</v>
      </c>
      <c r="AT220" s="177" t="s">
        <v>75</v>
      </c>
      <c r="AU220" s="177" t="s">
        <v>81</v>
      </c>
      <c r="AY220" s="176" t="s">
        <v>126</v>
      </c>
      <c r="BK220" s="178">
        <f>SUM(BK221:BK235)</f>
        <v>0</v>
      </c>
    </row>
    <row r="221" spans="1:65" s="2" customFormat="1" ht="24.15" customHeight="1">
      <c r="A221" s="34"/>
      <c r="B221" s="35"/>
      <c r="C221" s="181" t="s">
        <v>383</v>
      </c>
      <c r="D221" s="181" t="s">
        <v>129</v>
      </c>
      <c r="E221" s="182" t="s">
        <v>384</v>
      </c>
      <c r="F221" s="183" t="s">
        <v>385</v>
      </c>
      <c r="G221" s="184" t="s">
        <v>386</v>
      </c>
      <c r="H221" s="185">
        <v>1</v>
      </c>
      <c r="I221" s="186"/>
      <c r="J221" s="187">
        <f>ROUND(I221*H221,2)</f>
        <v>0</v>
      </c>
      <c r="K221" s="183" t="s">
        <v>1</v>
      </c>
      <c r="L221" s="39"/>
      <c r="M221" s="188" t="s">
        <v>1</v>
      </c>
      <c r="N221" s="189" t="s">
        <v>41</v>
      </c>
      <c r="O221" s="71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2" t="s">
        <v>220</v>
      </c>
      <c r="AT221" s="192" t="s">
        <v>129</v>
      </c>
      <c r="AU221" s="192" t="s">
        <v>83</v>
      </c>
      <c r="AY221" s="17" t="s">
        <v>126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7" t="s">
        <v>81</v>
      </c>
      <c r="BK221" s="193">
        <f>ROUND(I221*H221,2)</f>
        <v>0</v>
      </c>
      <c r="BL221" s="17" t="s">
        <v>220</v>
      </c>
      <c r="BM221" s="192" t="s">
        <v>387</v>
      </c>
    </row>
    <row r="222" spans="1:65" s="2" customFormat="1" ht="19.2">
      <c r="A222" s="34"/>
      <c r="B222" s="35"/>
      <c r="C222" s="36"/>
      <c r="D222" s="196" t="s">
        <v>151</v>
      </c>
      <c r="E222" s="36"/>
      <c r="F222" s="227" t="s">
        <v>388</v>
      </c>
      <c r="G222" s="36"/>
      <c r="H222" s="36"/>
      <c r="I222" s="228"/>
      <c r="J222" s="36"/>
      <c r="K222" s="36"/>
      <c r="L222" s="39"/>
      <c r="M222" s="229"/>
      <c r="N222" s="230"/>
      <c r="O222" s="71"/>
      <c r="P222" s="71"/>
      <c r="Q222" s="71"/>
      <c r="R222" s="71"/>
      <c r="S222" s="71"/>
      <c r="T222" s="72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151</v>
      </c>
      <c r="AU222" s="17" t="s">
        <v>83</v>
      </c>
    </row>
    <row r="223" spans="1:65" s="2" customFormat="1" ht="24.15" customHeight="1">
      <c r="A223" s="34"/>
      <c r="B223" s="35"/>
      <c r="C223" s="181" t="s">
        <v>389</v>
      </c>
      <c r="D223" s="181" t="s">
        <v>129</v>
      </c>
      <c r="E223" s="182" t="s">
        <v>390</v>
      </c>
      <c r="F223" s="183" t="s">
        <v>391</v>
      </c>
      <c r="G223" s="184" t="s">
        <v>386</v>
      </c>
      <c r="H223" s="185">
        <v>1</v>
      </c>
      <c r="I223" s="186"/>
      <c r="J223" s="187">
        <f>ROUND(I223*H223,2)</f>
        <v>0</v>
      </c>
      <c r="K223" s="183" t="s">
        <v>1</v>
      </c>
      <c r="L223" s="39"/>
      <c r="M223" s="188" t="s">
        <v>1</v>
      </c>
      <c r="N223" s="189" t="s">
        <v>41</v>
      </c>
      <c r="O223" s="71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2" t="s">
        <v>220</v>
      </c>
      <c r="AT223" s="192" t="s">
        <v>129</v>
      </c>
      <c r="AU223" s="192" t="s">
        <v>83</v>
      </c>
      <c r="AY223" s="17" t="s">
        <v>126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7" t="s">
        <v>81</v>
      </c>
      <c r="BK223" s="193">
        <f>ROUND(I223*H223,2)</f>
        <v>0</v>
      </c>
      <c r="BL223" s="17" t="s">
        <v>220</v>
      </c>
      <c r="BM223" s="192" t="s">
        <v>392</v>
      </c>
    </row>
    <row r="224" spans="1:65" s="2" customFormat="1" ht="19.2">
      <c r="A224" s="34"/>
      <c r="B224" s="35"/>
      <c r="C224" s="36"/>
      <c r="D224" s="196" t="s">
        <v>151</v>
      </c>
      <c r="E224" s="36"/>
      <c r="F224" s="227" t="s">
        <v>388</v>
      </c>
      <c r="G224" s="36"/>
      <c r="H224" s="36"/>
      <c r="I224" s="228"/>
      <c r="J224" s="36"/>
      <c r="K224" s="36"/>
      <c r="L224" s="39"/>
      <c r="M224" s="229"/>
      <c r="N224" s="230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151</v>
      </c>
      <c r="AU224" s="17" t="s">
        <v>83</v>
      </c>
    </row>
    <row r="225" spans="1:65" s="2" customFormat="1" ht="16.5" customHeight="1">
      <c r="A225" s="34"/>
      <c r="B225" s="35"/>
      <c r="C225" s="181" t="s">
        <v>393</v>
      </c>
      <c r="D225" s="181" t="s">
        <v>129</v>
      </c>
      <c r="E225" s="182" t="s">
        <v>394</v>
      </c>
      <c r="F225" s="183" t="s">
        <v>395</v>
      </c>
      <c r="G225" s="184" t="s">
        <v>386</v>
      </c>
      <c r="H225" s="185">
        <v>1</v>
      </c>
      <c r="I225" s="186"/>
      <c r="J225" s="187">
        <f>ROUND(I225*H225,2)</f>
        <v>0</v>
      </c>
      <c r="K225" s="183" t="s">
        <v>1</v>
      </c>
      <c r="L225" s="39"/>
      <c r="M225" s="188" t="s">
        <v>1</v>
      </c>
      <c r="N225" s="189" t="s">
        <v>41</v>
      </c>
      <c r="O225" s="71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2" t="s">
        <v>220</v>
      </c>
      <c r="AT225" s="192" t="s">
        <v>129</v>
      </c>
      <c r="AU225" s="192" t="s">
        <v>83</v>
      </c>
      <c r="AY225" s="17" t="s">
        <v>126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7" t="s">
        <v>81</v>
      </c>
      <c r="BK225" s="193">
        <f>ROUND(I225*H225,2)</f>
        <v>0</v>
      </c>
      <c r="BL225" s="17" t="s">
        <v>220</v>
      </c>
      <c r="BM225" s="192" t="s">
        <v>396</v>
      </c>
    </row>
    <row r="226" spans="1:65" s="2" customFormat="1" ht="19.2">
      <c r="A226" s="34"/>
      <c r="B226" s="35"/>
      <c r="C226" s="36"/>
      <c r="D226" s="196" t="s">
        <v>151</v>
      </c>
      <c r="E226" s="36"/>
      <c r="F226" s="227" t="s">
        <v>388</v>
      </c>
      <c r="G226" s="36"/>
      <c r="H226" s="36"/>
      <c r="I226" s="228"/>
      <c r="J226" s="36"/>
      <c r="K226" s="36"/>
      <c r="L226" s="39"/>
      <c r="M226" s="229"/>
      <c r="N226" s="230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151</v>
      </c>
      <c r="AU226" s="17" t="s">
        <v>83</v>
      </c>
    </row>
    <row r="227" spans="1:65" s="2" customFormat="1" ht="16.5" customHeight="1">
      <c r="A227" s="34"/>
      <c r="B227" s="35"/>
      <c r="C227" s="181" t="s">
        <v>397</v>
      </c>
      <c r="D227" s="181" t="s">
        <v>129</v>
      </c>
      <c r="E227" s="182" t="s">
        <v>398</v>
      </c>
      <c r="F227" s="183" t="s">
        <v>399</v>
      </c>
      <c r="G227" s="184" t="s">
        <v>386</v>
      </c>
      <c r="H227" s="185">
        <v>2</v>
      </c>
      <c r="I227" s="186"/>
      <c r="J227" s="187">
        <f>ROUND(I227*H227,2)</f>
        <v>0</v>
      </c>
      <c r="K227" s="183" t="s">
        <v>1</v>
      </c>
      <c r="L227" s="39"/>
      <c r="M227" s="188" t="s">
        <v>1</v>
      </c>
      <c r="N227" s="189" t="s">
        <v>41</v>
      </c>
      <c r="O227" s="71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2" t="s">
        <v>220</v>
      </c>
      <c r="AT227" s="192" t="s">
        <v>129</v>
      </c>
      <c r="AU227" s="192" t="s">
        <v>83</v>
      </c>
      <c r="AY227" s="17" t="s">
        <v>126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7" t="s">
        <v>81</v>
      </c>
      <c r="BK227" s="193">
        <f>ROUND(I227*H227,2)</f>
        <v>0</v>
      </c>
      <c r="BL227" s="17" t="s">
        <v>220</v>
      </c>
      <c r="BM227" s="192" t="s">
        <v>400</v>
      </c>
    </row>
    <row r="228" spans="1:65" s="2" customFormat="1" ht="19.2">
      <c r="A228" s="34"/>
      <c r="B228" s="35"/>
      <c r="C228" s="36"/>
      <c r="D228" s="196" t="s">
        <v>151</v>
      </c>
      <c r="E228" s="36"/>
      <c r="F228" s="227" t="s">
        <v>388</v>
      </c>
      <c r="G228" s="36"/>
      <c r="H228" s="36"/>
      <c r="I228" s="228"/>
      <c r="J228" s="36"/>
      <c r="K228" s="36"/>
      <c r="L228" s="39"/>
      <c r="M228" s="229"/>
      <c r="N228" s="230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151</v>
      </c>
      <c r="AU228" s="17" t="s">
        <v>83</v>
      </c>
    </row>
    <row r="229" spans="1:65" s="2" customFormat="1" ht="24.15" customHeight="1">
      <c r="A229" s="34"/>
      <c r="B229" s="35"/>
      <c r="C229" s="181" t="s">
        <v>401</v>
      </c>
      <c r="D229" s="181" t="s">
        <v>129</v>
      </c>
      <c r="E229" s="182" t="s">
        <v>402</v>
      </c>
      <c r="F229" s="183" t="s">
        <v>403</v>
      </c>
      <c r="G229" s="184" t="s">
        <v>171</v>
      </c>
      <c r="H229" s="185">
        <v>4</v>
      </c>
      <c r="I229" s="186"/>
      <c r="J229" s="187">
        <f>ROUND(I229*H229,2)</f>
        <v>0</v>
      </c>
      <c r="K229" s="183" t="s">
        <v>1</v>
      </c>
      <c r="L229" s="39"/>
      <c r="M229" s="188" t="s">
        <v>1</v>
      </c>
      <c r="N229" s="189" t="s">
        <v>41</v>
      </c>
      <c r="O229" s="71"/>
      <c r="P229" s="190">
        <f>O229*H229</f>
        <v>0</v>
      </c>
      <c r="Q229" s="190">
        <v>0</v>
      </c>
      <c r="R229" s="190">
        <f>Q229*H229</f>
        <v>0</v>
      </c>
      <c r="S229" s="190">
        <v>0</v>
      </c>
      <c r="T229" s="191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2" t="s">
        <v>220</v>
      </c>
      <c r="AT229" s="192" t="s">
        <v>129</v>
      </c>
      <c r="AU229" s="192" t="s">
        <v>83</v>
      </c>
      <c r="AY229" s="17" t="s">
        <v>126</v>
      </c>
      <c r="BE229" s="193">
        <f>IF(N229="základní",J229,0)</f>
        <v>0</v>
      </c>
      <c r="BF229" s="193">
        <f>IF(N229="snížená",J229,0)</f>
        <v>0</v>
      </c>
      <c r="BG229" s="193">
        <f>IF(N229="zákl. přenesená",J229,0)</f>
        <v>0</v>
      </c>
      <c r="BH229" s="193">
        <f>IF(N229="sníž. přenesená",J229,0)</f>
        <v>0</v>
      </c>
      <c r="BI229" s="193">
        <f>IF(N229="nulová",J229,0)</f>
        <v>0</v>
      </c>
      <c r="BJ229" s="17" t="s">
        <v>81</v>
      </c>
      <c r="BK229" s="193">
        <f>ROUND(I229*H229,2)</f>
        <v>0</v>
      </c>
      <c r="BL229" s="17" t="s">
        <v>220</v>
      </c>
      <c r="BM229" s="192" t="s">
        <v>404</v>
      </c>
    </row>
    <row r="230" spans="1:65" s="2" customFormat="1" ht="19.2">
      <c r="A230" s="34"/>
      <c r="B230" s="35"/>
      <c r="C230" s="36"/>
      <c r="D230" s="196" t="s">
        <v>151</v>
      </c>
      <c r="E230" s="36"/>
      <c r="F230" s="227" t="s">
        <v>388</v>
      </c>
      <c r="G230" s="36"/>
      <c r="H230" s="36"/>
      <c r="I230" s="228"/>
      <c r="J230" s="36"/>
      <c r="K230" s="36"/>
      <c r="L230" s="39"/>
      <c r="M230" s="229"/>
      <c r="N230" s="230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151</v>
      </c>
      <c r="AU230" s="17" t="s">
        <v>83</v>
      </c>
    </row>
    <row r="231" spans="1:65" s="2" customFormat="1" ht="24.15" customHeight="1">
      <c r="A231" s="34"/>
      <c r="B231" s="35"/>
      <c r="C231" s="181" t="s">
        <v>405</v>
      </c>
      <c r="D231" s="181" t="s">
        <v>129</v>
      </c>
      <c r="E231" s="182" t="s">
        <v>406</v>
      </c>
      <c r="F231" s="183" t="s">
        <v>407</v>
      </c>
      <c r="G231" s="184" t="s">
        <v>171</v>
      </c>
      <c r="H231" s="185">
        <v>1</v>
      </c>
      <c r="I231" s="186"/>
      <c r="J231" s="187">
        <f>ROUND(I231*H231,2)</f>
        <v>0</v>
      </c>
      <c r="K231" s="183" t="s">
        <v>1</v>
      </c>
      <c r="L231" s="39"/>
      <c r="M231" s="188" t="s">
        <v>1</v>
      </c>
      <c r="N231" s="189" t="s">
        <v>41</v>
      </c>
      <c r="O231" s="71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2" t="s">
        <v>220</v>
      </c>
      <c r="AT231" s="192" t="s">
        <v>129</v>
      </c>
      <c r="AU231" s="192" t="s">
        <v>83</v>
      </c>
      <c r="AY231" s="17" t="s">
        <v>126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7" t="s">
        <v>81</v>
      </c>
      <c r="BK231" s="193">
        <f>ROUND(I231*H231,2)</f>
        <v>0</v>
      </c>
      <c r="BL231" s="17" t="s">
        <v>220</v>
      </c>
      <c r="BM231" s="192" t="s">
        <v>408</v>
      </c>
    </row>
    <row r="232" spans="1:65" s="2" customFormat="1" ht="19.2">
      <c r="A232" s="34"/>
      <c r="B232" s="35"/>
      <c r="C232" s="36"/>
      <c r="D232" s="196" t="s">
        <v>151</v>
      </c>
      <c r="E232" s="36"/>
      <c r="F232" s="227" t="s">
        <v>388</v>
      </c>
      <c r="G232" s="36"/>
      <c r="H232" s="36"/>
      <c r="I232" s="228"/>
      <c r="J232" s="36"/>
      <c r="K232" s="36"/>
      <c r="L232" s="39"/>
      <c r="M232" s="229"/>
      <c r="N232" s="230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151</v>
      </c>
      <c r="AU232" s="17" t="s">
        <v>83</v>
      </c>
    </row>
    <row r="233" spans="1:65" s="2" customFormat="1" ht="16.5" customHeight="1">
      <c r="A233" s="34"/>
      <c r="B233" s="35"/>
      <c r="C233" s="181" t="s">
        <v>409</v>
      </c>
      <c r="D233" s="181" t="s">
        <v>129</v>
      </c>
      <c r="E233" s="182" t="s">
        <v>410</v>
      </c>
      <c r="F233" s="183" t="s">
        <v>411</v>
      </c>
      <c r="G233" s="184" t="s">
        <v>412</v>
      </c>
      <c r="H233" s="185">
        <v>2</v>
      </c>
      <c r="I233" s="186"/>
      <c r="J233" s="187">
        <f>ROUND(I233*H233,2)</f>
        <v>0</v>
      </c>
      <c r="K233" s="183" t="s">
        <v>1</v>
      </c>
      <c r="L233" s="39"/>
      <c r="M233" s="188" t="s">
        <v>1</v>
      </c>
      <c r="N233" s="189" t="s">
        <v>41</v>
      </c>
      <c r="O233" s="71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2" t="s">
        <v>220</v>
      </c>
      <c r="AT233" s="192" t="s">
        <v>129</v>
      </c>
      <c r="AU233" s="192" t="s">
        <v>83</v>
      </c>
      <c r="AY233" s="17" t="s">
        <v>126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7" t="s">
        <v>81</v>
      </c>
      <c r="BK233" s="193">
        <f>ROUND(I233*H233,2)</f>
        <v>0</v>
      </c>
      <c r="BL233" s="17" t="s">
        <v>220</v>
      </c>
      <c r="BM233" s="192" t="s">
        <v>413</v>
      </c>
    </row>
    <row r="234" spans="1:65" s="2" customFormat="1" ht="16.5" customHeight="1">
      <c r="A234" s="34"/>
      <c r="B234" s="35"/>
      <c r="C234" s="181" t="s">
        <v>414</v>
      </c>
      <c r="D234" s="181" t="s">
        <v>129</v>
      </c>
      <c r="E234" s="182" t="s">
        <v>415</v>
      </c>
      <c r="F234" s="183" t="s">
        <v>416</v>
      </c>
      <c r="G234" s="184" t="s">
        <v>412</v>
      </c>
      <c r="H234" s="185">
        <v>5</v>
      </c>
      <c r="I234" s="186"/>
      <c r="J234" s="187">
        <f>ROUND(I234*H234,2)</f>
        <v>0</v>
      </c>
      <c r="K234" s="183" t="s">
        <v>1</v>
      </c>
      <c r="L234" s="39"/>
      <c r="M234" s="188" t="s">
        <v>1</v>
      </c>
      <c r="N234" s="189" t="s">
        <v>41</v>
      </c>
      <c r="O234" s="71"/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2" t="s">
        <v>220</v>
      </c>
      <c r="AT234" s="192" t="s">
        <v>129</v>
      </c>
      <c r="AU234" s="192" t="s">
        <v>83</v>
      </c>
      <c r="AY234" s="17" t="s">
        <v>126</v>
      </c>
      <c r="BE234" s="193">
        <f>IF(N234="základní",J234,0)</f>
        <v>0</v>
      </c>
      <c r="BF234" s="193">
        <f>IF(N234="snížená",J234,0)</f>
        <v>0</v>
      </c>
      <c r="BG234" s="193">
        <f>IF(N234="zákl. přenesená",J234,0)</f>
        <v>0</v>
      </c>
      <c r="BH234" s="193">
        <f>IF(N234="sníž. přenesená",J234,0)</f>
        <v>0</v>
      </c>
      <c r="BI234" s="193">
        <f>IF(N234="nulová",J234,0)</f>
        <v>0</v>
      </c>
      <c r="BJ234" s="17" t="s">
        <v>81</v>
      </c>
      <c r="BK234" s="193">
        <f>ROUND(I234*H234,2)</f>
        <v>0</v>
      </c>
      <c r="BL234" s="17" t="s">
        <v>220</v>
      </c>
      <c r="BM234" s="192" t="s">
        <v>417</v>
      </c>
    </row>
    <row r="235" spans="1:65" s="2" customFormat="1" ht="24.15" customHeight="1">
      <c r="A235" s="34"/>
      <c r="B235" s="35"/>
      <c r="C235" s="181" t="s">
        <v>418</v>
      </c>
      <c r="D235" s="181" t="s">
        <v>129</v>
      </c>
      <c r="E235" s="182" t="s">
        <v>419</v>
      </c>
      <c r="F235" s="183" t="s">
        <v>420</v>
      </c>
      <c r="G235" s="184" t="s">
        <v>421</v>
      </c>
      <c r="H235" s="231"/>
      <c r="I235" s="186"/>
      <c r="J235" s="187">
        <f>ROUND(I235*H235,2)</f>
        <v>0</v>
      </c>
      <c r="K235" s="183" t="s">
        <v>133</v>
      </c>
      <c r="L235" s="39"/>
      <c r="M235" s="188" t="s">
        <v>1</v>
      </c>
      <c r="N235" s="189" t="s">
        <v>41</v>
      </c>
      <c r="O235" s="71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2" t="s">
        <v>220</v>
      </c>
      <c r="AT235" s="192" t="s">
        <v>129</v>
      </c>
      <c r="AU235" s="192" t="s">
        <v>83</v>
      </c>
      <c r="AY235" s="17" t="s">
        <v>126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7" t="s">
        <v>81</v>
      </c>
      <c r="BK235" s="193">
        <f>ROUND(I235*H235,2)</f>
        <v>0</v>
      </c>
      <c r="BL235" s="17" t="s">
        <v>220</v>
      </c>
      <c r="BM235" s="192" t="s">
        <v>422</v>
      </c>
    </row>
    <row r="236" spans="1:65" s="12" customFormat="1" ht="22.8" customHeight="1">
      <c r="B236" s="165"/>
      <c r="C236" s="166"/>
      <c r="D236" s="167" t="s">
        <v>75</v>
      </c>
      <c r="E236" s="179" t="s">
        <v>423</v>
      </c>
      <c r="F236" s="179" t="s">
        <v>424</v>
      </c>
      <c r="G236" s="166"/>
      <c r="H236" s="166"/>
      <c r="I236" s="169"/>
      <c r="J236" s="180">
        <f>BK236</f>
        <v>0</v>
      </c>
      <c r="K236" s="166"/>
      <c r="L236" s="171"/>
      <c r="M236" s="172"/>
      <c r="N236" s="173"/>
      <c r="O236" s="173"/>
      <c r="P236" s="174">
        <f>SUM(P237:P270)</f>
        <v>0</v>
      </c>
      <c r="Q236" s="173"/>
      <c r="R236" s="174">
        <f>SUM(R237:R270)</f>
        <v>8.9308960000000007E-2</v>
      </c>
      <c r="S236" s="173"/>
      <c r="T236" s="175">
        <f>SUM(T237:T270)</f>
        <v>9.9140000000000006E-2</v>
      </c>
      <c r="AR236" s="176" t="s">
        <v>83</v>
      </c>
      <c r="AT236" s="177" t="s">
        <v>75</v>
      </c>
      <c r="AU236" s="177" t="s">
        <v>81</v>
      </c>
      <c r="AY236" s="176" t="s">
        <v>126</v>
      </c>
      <c r="BK236" s="178">
        <f>SUM(BK237:BK270)</f>
        <v>0</v>
      </c>
    </row>
    <row r="237" spans="1:65" s="2" customFormat="1" ht="16.5" customHeight="1">
      <c r="A237" s="34"/>
      <c r="B237" s="35"/>
      <c r="C237" s="181" t="s">
        <v>425</v>
      </c>
      <c r="D237" s="181" t="s">
        <v>129</v>
      </c>
      <c r="E237" s="182" t="s">
        <v>426</v>
      </c>
      <c r="F237" s="183" t="s">
        <v>427</v>
      </c>
      <c r="G237" s="184" t="s">
        <v>171</v>
      </c>
      <c r="H237" s="185">
        <v>8.8000000000000007</v>
      </c>
      <c r="I237" s="186"/>
      <c r="J237" s="187">
        <f>ROUND(I237*H237,2)</f>
        <v>0</v>
      </c>
      <c r="K237" s="183" t="s">
        <v>133</v>
      </c>
      <c r="L237" s="39"/>
      <c r="M237" s="188" t="s">
        <v>1</v>
      </c>
      <c r="N237" s="189" t="s">
        <v>41</v>
      </c>
      <c r="O237" s="71"/>
      <c r="P237" s="190">
        <f>O237*H237</f>
        <v>0</v>
      </c>
      <c r="Q237" s="190">
        <v>1.2E-4</v>
      </c>
      <c r="R237" s="190">
        <f>Q237*H237</f>
        <v>1.0560000000000001E-3</v>
      </c>
      <c r="S237" s="190">
        <v>0</v>
      </c>
      <c r="T237" s="191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2" t="s">
        <v>220</v>
      </c>
      <c r="AT237" s="192" t="s">
        <v>129</v>
      </c>
      <c r="AU237" s="192" t="s">
        <v>83</v>
      </c>
      <c r="AY237" s="17" t="s">
        <v>126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7" t="s">
        <v>81</v>
      </c>
      <c r="BK237" s="193">
        <f>ROUND(I237*H237,2)</f>
        <v>0</v>
      </c>
      <c r="BL237" s="17" t="s">
        <v>220</v>
      </c>
      <c r="BM237" s="192" t="s">
        <v>428</v>
      </c>
    </row>
    <row r="238" spans="1:65" s="13" customFormat="1" ht="10.199999999999999">
      <c r="B238" s="194"/>
      <c r="C238" s="195"/>
      <c r="D238" s="196" t="s">
        <v>139</v>
      </c>
      <c r="E238" s="197" t="s">
        <v>1</v>
      </c>
      <c r="F238" s="198" t="s">
        <v>429</v>
      </c>
      <c r="G238" s="195"/>
      <c r="H238" s="199">
        <v>8.8000000000000007</v>
      </c>
      <c r="I238" s="200"/>
      <c r="J238" s="195"/>
      <c r="K238" s="195"/>
      <c r="L238" s="201"/>
      <c r="M238" s="202"/>
      <c r="N238" s="203"/>
      <c r="O238" s="203"/>
      <c r="P238" s="203"/>
      <c r="Q238" s="203"/>
      <c r="R238" s="203"/>
      <c r="S238" s="203"/>
      <c r="T238" s="204"/>
      <c r="AT238" s="205" t="s">
        <v>139</v>
      </c>
      <c r="AU238" s="205" t="s">
        <v>83</v>
      </c>
      <c r="AV238" s="13" t="s">
        <v>83</v>
      </c>
      <c r="AW238" s="13" t="s">
        <v>32</v>
      </c>
      <c r="AX238" s="13" t="s">
        <v>81</v>
      </c>
      <c r="AY238" s="205" t="s">
        <v>126</v>
      </c>
    </row>
    <row r="239" spans="1:65" s="2" customFormat="1" ht="24.15" customHeight="1">
      <c r="A239" s="34"/>
      <c r="B239" s="35"/>
      <c r="C239" s="181" t="s">
        <v>430</v>
      </c>
      <c r="D239" s="181" t="s">
        <v>129</v>
      </c>
      <c r="E239" s="182" t="s">
        <v>431</v>
      </c>
      <c r="F239" s="183" t="s">
        <v>432</v>
      </c>
      <c r="G239" s="184" t="s">
        <v>132</v>
      </c>
      <c r="H239" s="185">
        <v>2.464</v>
      </c>
      <c r="I239" s="186"/>
      <c r="J239" s="187">
        <f>ROUND(I239*H239,2)</f>
        <v>0</v>
      </c>
      <c r="K239" s="183" t="s">
        <v>1</v>
      </c>
      <c r="L239" s="39"/>
      <c r="M239" s="188" t="s">
        <v>1</v>
      </c>
      <c r="N239" s="189" t="s">
        <v>41</v>
      </c>
      <c r="O239" s="71"/>
      <c r="P239" s="190">
        <f>O239*H239</f>
        <v>0</v>
      </c>
      <c r="Q239" s="190">
        <v>1.1820000000000001E-2</v>
      </c>
      <c r="R239" s="190">
        <f>Q239*H239</f>
        <v>2.9124480000000001E-2</v>
      </c>
      <c r="S239" s="190">
        <v>0</v>
      </c>
      <c r="T239" s="191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2" t="s">
        <v>220</v>
      </c>
      <c r="AT239" s="192" t="s">
        <v>129</v>
      </c>
      <c r="AU239" s="192" t="s">
        <v>83</v>
      </c>
      <c r="AY239" s="17" t="s">
        <v>126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7" t="s">
        <v>81</v>
      </c>
      <c r="BK239" s="193">
        <f>ROUND(I239*H239,2)</f>
        <v>0</v>
      </c>
      <c r="BL239" s="17" t="s">
        <v>220</v>
      </c>
      <c r="BM239" s="192" t="s">
        <v>433</v>
      </c>
    </row>
    <row r="240" spans="1:65" s="13" customFormat="1" ht="10.199999999999999">
      <c r="B240" s="194"/>
      <c r="C240" s="195"/>
      <c r="D240" s="196" t="s">
        <v>139</v>
      </c>
      <c r="E240" s="197" t="s">
        <v>1</v>
      </c>
      <c r="F240" s="198" t="s">
        <v>434</v>
      </c>
      <c r="G240" s="195"/>
      <c r="H240" s="199">
        <v>1.232</v>
      </c>
      <c r="I240" s="200"/>
      <c r="J240" s="195"/>
      <c r="K240" s="195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139</v>
      </c>
      <c r="AU240" s="205" t="s">
        <v>83</v>
      </c>
      <c r="AV240" s="13" t="s">
        <v>83</v>
      </c>
      <c r="AW240" s="13" t="s">
        <v>32</v>
      </c>
      <c r="AX240" s="13" t="s">
        <v>76</v>
      </c>
      <c r="AY240" s="205" t="s">
        <v>126</v>
      </c>
    </row>
    <row r="241" spans="1:65" s="13" customFormat="1" ht="10.199999999999999">
      <c r="B241" s="194"/>
      <c r="C241" s="195"/>
      <c r="D241" s="196" t="s">
        <v>139</v>
      </c>
      <c r="E241" s="197" t="s">
        <v>1</v>
      </c>
      <c r="F241" s="198" t="s">
        <v>434</v>
      </c>
      <c r="G241" s="195"/>
      <c r="H241" s="199">
        <v>1.232</v>
      </c>
      <c r="I241" s="200"/>
      <c r="J241" s="195"/>
      <c r="K241" s="195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139</v>
      </c>
      <c r="AU241" s="205" t="s">
        <v>83</v>
      </c>
      <c r="AV241" s="13" t="s">
        <v>83</v>
      </c>
      <c r="AW241" s="13" t="s">
        <v>32</v>
      </c>
      <c r="AX241" s="13" t="s">
        <v>76</v>
      </c>
      <c r="AY241" s="205" t="s">
        <v>126</v>
      </c>
    </row>
    <row r="242" spans="1:65" s="15" customFormat="1" ht="10.199999999999999">
      <c r="B242" s="216"/>
      <c r="C242" s="217"/>
      <c r="D242" s="196" t="s">
        <v>139</v>
      </c>
      <c r="E242" s="218" t="s">
        <v>1</v>
      </c>
      <c r="F242" s="219" t="s">
        <v>146</v>
      </c>
      <c r="G242" s="217"/>
      <c r="H242" s="220">
        <v>2.464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139</v>
      </c>
      <c r="AU242" s="226" t="s">
        <v>83</v>
      </c>
      <c r="AV242" s="15" t="s">
        <v>134</v>
      </c>
      <c r="AW242" s="15" t="s">
        <v>32</v>
      </c>
      <c r="AX242" s="15" t="s">
        <v>81</v>
      </c>
      <c r="AY242" s="226" t="s">
        <v>126</v>
      </c>
    </row>
    <row r="243" spans="1:65" s="2" customFormat="1" ht="24.15" customHeight="1">
      <c r="A243" s="34"/>
      <c r="B243" s="35"/>
      <c r="C243" s="181" t="s">
        <v>322</v>
      </c>
      <c r="D243" s="181" t="s">
        <v>129</v>
      </c>
      <c r="E243" s="182" t="s">
        <v>435</v>
      </c>
      <c r="F243" s="183" t="s">
        <v>436</v>
      </c>
      <c r="G243" s="184" t="s">
        <v>132</v>
      </c>
      <c r="H243" s="185">
        <v>2.8159999999999998</v>
      </c>
      <c r="I243" s="186"/>
      <c r="J243" s="187">
        <f>ROUND(I243*H243,2)</f>
        <v>0</v>
      </c>
      <c r="K243" s="183" t="s">
        <v>133</v>
      </c>
      <c r="L243" s="39"/>
      <c r="M243" s="188" t="s">
        <v>1</v>
      </c>
      <c r="N243" s="189" t="s">
        <v>41</v>
      </c>
      <c r="O243" s="71"/>
      <c r="P243" s="190">
        <f>O243*H243</f>
        <v>0</v>
      </c>
      <c r="Q243" s="190">
        <v>1.4300000000000001E-3</v>
      </c>
      <c r="R243" s="190">
        <f>Q243*H243</f>
        <v>4.02688E-3</v>
      </c>
      <c r="S243" s="190">
        <v>0</v>
      </c>
      <c r="T243" s="191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2" t="s">
        <v>220</v>
      </c>
      <c r="AT243" s="192" t="s">
        <v>129</v>
      </c>
      <c r="AU243" s="192" t="s">
        <v>83</v>
      </c>
      <c r="AY243" s="17" t="s">
        <v>126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7" t="s">
        <v>81</v>
      </c>
      <c r="BK243" s="193">
        <f>ROUND(I243*H243,2)</f>
        <v>0</v>
      </c>
      <c r="BL243" s="17" t="s">
        <v>220</v>
      </c>
      <c r="BM243" s="192" t="s">
        <v>437</v>
      </c>
    </row>
    <row r="244" spans="1:65" s="13" customFormat="1" ht="10.199999999999999">
      <c r="B244" s="194"/>
      <c r="C244" s="195"/>
      <c r="D244" s="196" t="s">
        <v>139</v>
      </c>
      <c r="E244" s="197" t="s">
        <v>1</v>
      </c>
      <c r="F244" s="198" t="s">
        <v>438</v>
      </c>
      <c r="G244" s="195"/>
      <c r="H244" s="199">
        <v>1.98</v>
      </c>
      <c r="I244" s="200"/>
      <c r="J244" s="195"/>
      <c r="K244" s="195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139</v>
      </c>
      <c r="AU244" s="205" t="s">
        <v>83</v>
      </c>
      <c r="AV244" s="13" t="s">
        <v>83</v>
      </c>
      <c r="AW244" s="13" t="s">
        <v>32</v>
      </c>
      <c r="AX244" s="13" t="s">
        <v>76</v>
      </c>
      <c r="AY244" s="205" t="s">
        <v>126</v>
      </c>
    </row>
    <row r="245" spans="1:65" s="13" customFormat="1" ht="10.199999999999999">
      <c r="B245" s="194"/>
      <c r="C245" s="195"/>
      <c r="D245" s="196" t="s">
        <v>139</v>
      </c>
      <c r="E245" s="197" t="s">
        <v>1</v>
      </c>
      <c r="F245" s="198" t="s">
        <v>439</v>
      </c>
      <c r="G245" s="195"/>
      <c r="H245" s="199">
        <v>0.83599999999999997</v>
      </c>
      <c r="I245" s="200"/>
      <c r="J245" s="195"/>
      <c r="K245" s="195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139</v>
      </c>
      <c r="AU245" s="205" t="s">
        <v>83</v>
      </c>
      <c r="AV245" s="13" t="s">
        <v>83</v>
      </c>
      <c r="AW245" s="13" t="s">
        <v>32</v>
      </c>
      <c r="AX245" s="13" t="s">
        <v>76</v>
      </c>
      <c r="AY245" s="205" t="s">
        <v>126</v>
      </c>
    </row>
    <row r="246" spans="1:65" s="15" customFormat="1" ht="10.199999999999999">
      <c r="B246" s="216"/>
      <c r="C246" s="217"/>
      <c r="D246" s="196" t="s">
        <v>139</v>
      </c>
      <c r="E246" s="218" t="s">
        <v>1</v>
      </c>
      <c r="F246" s="219" t="s">
        <v>146</v>
      </c>
      <c r="G246" s="217"/>
      <c r="H246" s="220">
        <v>2.8159999999999998</v>
      </c>
      <c r="I246" s="221"/>
      <c r="J246" s="217"/>
      <c r="K246" s="217"/>
      <c r="L246" s="222"/>
      <c r="M246" s="223"/>
      <c r="N246" s="224"/>
      <c r="O246" s="224"/>
      <c r="P246" s="224"/>
      <c r="Q246" s="224"/>
      <c r="R246" s="224"/>
      <c r="S246" s="224"/>
      <c r="T246" s="225"/>
      <c r="AT246" s="226" t="s">
        <v>139</v>
      </c>
      <c r="AU246" s="226" t="s">
        <v>83</v>
      </c>
      <c r="AV246" s="15" t="s">
        <v>134</v>
      </c>
      <c r="AW246" s="15" t="s">
        <v>32</v>
      </c>
      <c r="AX246" s="15" t="s">
        <v>81</v>
      </c>
      <c r="AY246" s="226" t="s">
        <v>126</v>
      </c>
    </row>
    <row r="247" spans="1:65" s="2" customFormat="1" ht="16.5" customHeight="1">
      <c r="A247" s="34"/>
      <c r="B247" s="35"/>
      <c r="C247" s="232" t="s">
        <v>440</v>
      </c>
      <c r="D247" s="232" t="s">
        <v>316</v>
      </c>
      <c r="E247" s="233" t="s">
        <v>441</v>
      </c>
      <c r="F247" s="234" t="s">
        <v>442</v>
      </c>
      <c r="G247" s="235" t="s">
        <v>132</v>
      </c>
      <c r="H247" s="236">
        <v>3.238</v>
      </c>
      <c r="I247" s="237"/>
      <c r="J247" s="238">
        <f>ROUND(I247*H247,2)</f>
        <v>0</v>
      </c>
      <c r="K247" s="234" t="s">
        <v>133</v>
      </c>
      <c r="L247" s="239"/>
      <c r="M247" s="240" t="s">
        <v>1</v>
      </c>
      <c r="N247" s="241" t="s">
        <v>41</v>
      </c>
      <c r="O247" s="71"/>
      <c r="P247" s="190">
        <f>O247*H247</f>
        <v>0</v>
      </c>
      <c r="Q247" s="190">
        <v>1.12E-2</v>
      </c>
      <c r="R247" s="190">
        <f>Q247*H247</f>
        <v>3.6265600000000002E-2</v>
      </c>
      <c r="S247" s="190">
        <v>0</v>
      </c>
      <c r="T247" s="191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2" t="s">
        <v>288</v>
      </c>
      <c r="AT247" s="192" t="s">
        <v>316</v>
      </c>
      <c r="AU247" s="192" t="s">
        <v>83</v>
      </c>
      <c r="AY247" s="17" t="s">
        <v>126</v>
      </c>
      <c r="BE247" s="193">
        <f>IF(N247="základní",J247,0)</f>
        <v>0</v>
      </c>
      <c r="BF247" s="193">
        <f>IF(N247="snížená",J247,0)</f>
        <v>0</v>
      </c>
      <c r="BG247" s="193">
        <f>IF(N247="zákl. přenesená",J247,0)</f>
        <v>0</v>
      </c>
      <c r="BH247" s="193">
        <f>IF(N247="sníž. přenesená",J247,0)</f>
        <v>0</v>
      </c>
      <c r="BI247" s="193">
        <f>IF(N247="nulová",J247,0)</f>
        <v>0</v>
      </c>
      <c r="BJ247" s="17" t="s">
        <v>81</v>
      </c>
      <c r="BK247" s="193">
        <f>ROUND(I247*H247,2)</f>
        <v>0</v>
      </c>
      <c r="BL247" s="17" t="s">
        <v>220</v>
      </c>
      <c r="BM247" s="192" t="s">
        <v>443</v>
      </c>
    </row>
    <row r="248" spans="1:65" s="13" customFormat="1" ht="10.199999999999999">
      <c r="B248" s="194"/>
      <c r="C248" s="195"/>
      <c r="D248" s="196" t="s">
        <v>139</v>
      </c>
      <c r="E248" s="195"/>
      <c r="F248" s="198" t="s">
        <v>444</v>
      </c>
      <c r="G248" s="195"/>
      <c r="H248" s="199">
        <v>3.238</v>
      </c>
      <c r="I248" s="200"/>
      <c r="J248" s="195"/>
      <c r="K248" s="195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139</v>
      </c>
      <c r="AU248" s="205" t="s">
        <v>83</v>
      </c>
      <c r="AV248" s="13" t="s">
        <v>83</v>
      </c>
      <c r="AW248" s="13" t="s">
        <v>4</v>
      </c>
      <c r="AX248" s="13" t="s">
        <v>81</v>
      </c>
      <c r="AY248" s="205" t="s">
        <v>126</v>
      </c>
    </row>
    <row r="249" spans="1:65" s="2" customFormat="1" ht="16.5" customHeight="1">
      <c r="A249" s="34"/>
      <c r="B249" s="35"/>
      <c r="C249" s="181" t="s">
        <v>445</v>
      </c>
      <c r="D249" s="181" t="s">
        <v>129</v>
      </c>
      <c r="E249" s="182" t="s">
        <v>446</v>
      </c>
      <c r="F249" s="183" t="s">
        <v>447</v>
      </c>
      <c r="G249" s="184" t="s">
        <v>171</v>
      </c>
      <c r="H249" s="185">
        <v>8.8000000000000007</v>
      </c>
      <c r="I249" s="186"/>
      <c r="J249" s="187">
        <f>ROUND(I249*H249,2)</f>
        <v>0</v>
      </c>
      <c r="K249" s="183" t="s">
        <v>133</v>
      </c>
      <c r="L249" s="39"/>
      <c r="M249" s="188" t="s">
        <v>1</v>
      </c>
      <c r="N249" s="189" t="s">
        <v>41</v>
      </c>
      <c r="O249" s="71"/>
      <c r="P249" s="190">
        <f>O249*H249</f>
        <v>0</v>
      </c>
      <c r="Q249" s="190">
        <v>9.1E-4</v>
      </c>
      <c r="R249" s="190">
        <f>Q249*H249</f>
        <v>8.0080000000000012E-3</v>
      </c>
      <c r="S249" s="190">
        <v>0</v>
      </c>
      <c r="T249" s="191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2" t="s">
        <v>220</v>
      </c>
      <c r="AT249" s="192" t="s">
        <v>129</v>
      </c>
      <c r="AU249" s="192" t="s">
        <v>83</v>
      </c>
      <c r="AY249" s="17" t="s">
        <v>126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7" t="s">
        <v>81</v>
      </c>
      <c r="BK249" s="193">
        <f>ROUND(I249*H249,2)</f>
        <v>0</v>
      </c>
      <c r="BL249" s="17" t="s">
        <v>220</v>
      </c>
      <c r="BM249" s="192" t="s">
        <v>448</v>
      </c>
    </row>
    <row r="250" spans="1:65" s="13" customFormat="1" ht="10.199999999999999">
      <c r="B250" s="194"/>
      <c r="C250" s="195"/>
      <c r="D250" s="196" t="s">
        <v>139</v>
      </c>
      <c r="E250" s="197" t="s">
        <v>1</v>
      </c>
      <c r="F250" s="198" t="s">
        <v>429</v>
      </c>
      <c r="G250" s="195"/>
      <c r="H250" s="199">
        <v>8.8000000000000007</v>
      </c>
      <c r="I250" s="200"/>
      <c r="J250" s="195"/>
      <c r="K250" s="195"/>
      <c r="L250" s="201"/>
      <c r="M250" s="202"/>
      <c r="N250" s="203"/>
      <c r="O250" s="203"/>
      <c r="P250" s="203"/>
      <c r="Q250" s="203"/>
      <c r="R250" s="203"/>
      <c r="S250" s="203"/>
      <c r="T250" s="204"/>
      <c r="AT250" s="205" t="s">
        <v>139</v>
      </c>
      <c r="AU250" s="205" t="s">
        <v>83</v>
      </c>
      <c r="AV250" s="13" t="s">
        <v>83</v>
      </c>
      <c r="AW250" s="13" t="s">
        <v>32</v>
      </c>
      <c r="AX250" s="13" t="s">
        <v>81</v>
      </c>
      <c r="AY250" s="205" t="s">
        <v>126</v>
      </c>
    </row>
    <row r="251" spans="1:65" s="2" customFormat="1" ht="16.5" customHeight="1">
      <c r="A251" s="34"/>
      <c r="B251" s="35"/>
      <c r="C251" s="181" t="s">
        <v>449</v>
      </c>
      <c r="D251" s="181" t="s">
        <v>129</v>
      </c>
      <c r="E251" s="182" t="s">
        <v>450</v>
      </c>
      <c r="F251" s="183" t="s">
        <v>451</v>
      </c>
      <c r="G251" s="184" t="s">
        <v>132</v>
      </c>
      <c r="H251" s="185">
        <v>5.28</v>
      </c>
      <c r="I251" s="186"/>
      <c r="J251" s="187">
        <f>ROUND(I251*H251,2)</f>
        <v>0</v>
      </c>
      <c r="K251" s="183" t="s">
        <v>133</v>
      </c>
      <c r="L251" s="39"/>
      <c r="M251" s="188" t="s">
        <v>1</v>
      </c>
      <c r="N251" s="189" t="s">
        <v>41</v>
      </c>
      <c r="O251" s="71"/>
      <c r="P251" s="190">
        <f>O251*H251</f>
        <v>0</v>
      </c>
      <c r="Q251" s="190">
        <v>1E-4</v>
      </c>
      <c r="R251" s="190">
        <f>Q251*H251</f>
        <v>5.2800000000000004E-4</v>
      </c>
      <c r="S251" s="190">
        <v>0</v>
      </c>
      <c r="T251" s="191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2" t="s">
        <v>220</v>
      </c>
      <c r="AT251" s="192" t="s">
        <v>129</v>
      </c>
      <c r="AU251" s="192" t="s">
        <v>83</v>
      </c>
      <c r="AY251" s="17" t="s">
        <v>126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7" t="s">
        <v>81</v>
      </c>
      <c r="BK251" s="193">
        <f>ROUND(I251*H251,2)</f>
        <v>0</v>
      </c>
      <c r="BL251" s="17" t="s">
        <v>220</v>
      </c>
      <c r="BM251" s="192" t="s">
        <v>452</v>
      </c>
    </row>
    <row r="252" spans="1:65" s="13" customFormat="1" ht="10.199999999999999">
      <c r="B252" s="194"/>
      <c r="C252" s="195"/>
      <c r="D252" s="196" t="s">
        <v>139</v>
      </c>
      <c r="E252" s="197" t="s">
        <v>1</v>
      </c>
      <c r="F252" s="198" t="s">
        <v>453</v>
      </c>
      <c r="G252" s="195"/>
      <c r="H252" s="199">
        <v>5.28</v>
      </c>
      <c r="I252" s="200"/>
      <c r="J252" s="195"/>
      <c r="K252" s="195"/>
      <c r="L252" s="201"/>
      <c r="M252" s="202"/>
      <c r="N252" s="203"/>
      <c r="O252" s="203"/>
      <c r="P252" s="203"/>
      <c r="Q252" s="203"/>
      <c r="R252" s="203"/>
      <c r="S252" s="203"/>
      <c r="T252" s="204"/>
      <c r="AT252" s="205" t="s">
        <v>139</v>
      </c>
      <c r="AU252" s="205" t="s">
        <v>83</v>
      </c>
      <c r="AV252" s="13" t="s">
        <v>83</v>
      </c>
      <c r="AW252" s="13" t="s">
        <v>32</v>
      </c>
      <c r="AX252" s="13" t="s">
        <v>81</v>
      </c>
      <c r="AY252" s="205" t="s">
        <v>126</v>
      </c>
    </row>
    <row r="253" spans="1:65" s="2" customFormat="1" ht="24.15" customHeight="1">
      <c r="A253" s="34"/>
      <c r="B253" s="35"/>
      <c r="C253" s="181" t="s">
        <v>454</v>
      </c>
      <c r="D253" s="181" t="s">
        <v>129</v>
      </c>
      <c r="E253" s="182" t="s">
        <v>455</v>
      </c>
      <c r="F253" s="183" t="s">
        <v>456</v>
      </c>
      <c r="G253" s="184" t="s">
        <v>132</v>
      </c>
      <c r="H253" s="185">
        <v>5.28</v>
      </c>
      <c r="I253" s="186"/>
      <c r="J253" s="187">
        <f>ROUND(I253*H253,2)</f>
        <v>0</v>
      </c>
      <c r="K253" s="183" t="s">
        <v>133</v>
      </c>
      <c r="L253" s="39"/>
      <c r="M253" s="188" t="s">
        <v>1</v>
      </c>
      <c r="N253" s="189" t="s">
        <v>41</v>
      </c>
      <c r="O253" s="71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2" t="s">
        <v>220</v>
      </c>
      <c r="AT253" s="192" t="s">
        <v>129</v>
      </c>
      <c r="AU253" s="192" t="s">
        <v>83</v>
      </c>
      <c r="AY253" s="17" t="s">
        <v>126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7" t="s">
        <v>81</v>
      </c>
      <c r="BK253" s="193">
        <f>ROUND(I253*H253,2)</f>
        <v>0</v>
      </c>
      <c r="BL253" s="17" t="s">
        <v>220</v>
      </c>
      <c r="BM253" s="192" t="s">
        <v>457</v>
      </c>
    </row>
    <row r="254" spans="1:65" s="2" customFormat="1" ht="16.5" customHeight="1">
      <c r="A254" s="34"/>
      <c r="B254" s="35"/>
      <c r="C254" s="181" t="s">
        <v>458</v>
      </c>
      <c r="D254" s="181" t="s">
        <v>129</v>
      </c>
      <c r="E254" s="182" t="s">
        <v>459</v>
      </c>
      <c r="F254" s="183" t="s">
        <v>460</v>
      </c>
      <c r="G254" s="184" t="s">
        <v>132</v>
      </c>
      <c r="H254" s="185">
        <v>2</v>
      </c>
      <c r="I254" s="186"/>
      <c r="J254" s="187">
        <f>ROUND(I254*H254,2)</f>
        <v>0</v>
      </c>
      <c r="K254" s="183" t="s">
        <v>133</v>
      </c>
      <c r="L254" s="39"/>
      <c r="M254" s="188" t="s">
        <v>1</v>
      </c>
      <c r="N254" s="189" t="s">
        <v>41</v>
      </c>
      <c r="O254" s="71"/>
      <c r="P254" s="190">
        <f>O254*H254</f>
        <v>0</v>
      </c>
      <c r="Q254" s="190">
        <v>0</v>
      </c>
      <c r="R254" s="190">
        <f>Q254*H254</f>
        <v>0</v>
      </c>
      <c r="S254" s="190">
        <v>0</v>
      </c>
      <c r="T254" s="191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2" t="s">
        <v>220</v>
      </c>
      <c r="AT254" s="192" t="s">
        <v>129</v>
      </c>
      <c r="AU254" s="192" t="s">
        <v>83</v>
      </c>
      <c r="AY254" s="17" t="s">
        <v>126</v>
      </c>
      <c r="BE254" s="193">
        <f>IF(N254="základní",J254,0)</f>
        <v>0</v>
      </c>
      <c r="BF254" s="193">
        <f>IF(N254="snížená",J254,0)</f>
        <v>0</v>
      </c>
      <c r="BG254" s="193">
        <f>IF(N254="zákl. přenesená",J254,0)</f>
        <v>0</v>
      </c>
      <c r="BH254" s="193">
        <f>IF(N254="sníž. přenesená",J254,0)</f>
        <v>0</v>
      </c>
      <c r="BI254" s="193">
        <f>IF(N254="nulová",J254,0)</f>
        <v>0</v>
      </c>
      <c r="BJ254" s="17" t="s">
        <v>81</v>
      </c>
      <c r="BK254" s="193">
        <f>ROUND(I254*H254,2)</f>
        <v>0</v>
      </c>
      <c r="BL254" s="17" t="s">
        <v>220</v>
      </c>
      <c r="BM254" s="192" t="s">
        <v>461</v>
      </c>
    </row>
    <row r="255" spans="1:65" s="14" customFormat="1" ht="10.199999999999999">
      <c r="B255" s="206"/>
      <c r="C255" s="207"/>
      <c r="D255" s="196" t="s">
        <v>139</v>
      </c>
      <c r="E255" s="208" t="s">
        <v>1</v>
      </c>
      <c r="F255" s="209" t="s">
        <v>462</v>
      </c>
      <c r="G255" s="207"/>
      <c r="H255" s="208" t="s">
        <v>1</v>
      </c>
      <c r="I255" s="210"/>
      <c r="J255" s="207"/>
      <c r="K255" s="207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139</v>
      </c>
      <c r="AU255" s="215" t="s">
        <v>83</v>
      </c>
      <c r="AV255" s="14" t="s">
        <v>81</v>
      </c>
      <c r="AW255" s="14" t="s">
        <v>32</v>
      </c>
      <c r="AX255" s="14" t="s">
        <v>76</v>
      </c>
      <c r="AY255" s="215" t="s">
        <v>126</v>
      </c>
    </row>
    <row r="256" spans="1:65" s="13" customFormat="1" ht="10.199999999999999">
      <c r="B256" s="194"/>
      <c r="C256" s="195"/>
      <c r="D256" s="196" t="s">
        <v>139</v>
      </c>
      <c r="E256" s="197" t="s">
        <v>1</v>
      </c>
      <c r="F256" s="198" t="s">
        <v>83</v>
      </c>
      <c r="G256" s="195"/>
      <c r="H256" s="199">
        <v>2</v>
      </c>
      <c r="I256" s="200"/>
      <c r="J256" s="195"/>
      <c r="K256" s="195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139</v>
      </c>
      <c r="AU256" s="205" t="s">
        <v>83</v>
      </c>
      <c r="AV256" s="13" t="s">
        <v>83</v>
      </c>
      <c r="AW256" s="13" t="s">
        <v>32</v>
      </c>
      <c r="AX256" s="13" t="s">
        <v>81</v>
      </c>
      <c r="AY256" s="205" t="s">
        <v>126</v>
      </c>
    </row>
    <row r="257" spans="1:65" s="2" customFormat="1" ht="16.5" customHeight="1">
      <c r="A257" s="34"/>
      <c r="B257" s="35"/>
      <c r="C257" s="181" t="s">
        <v>463</v>
      </c>
      <c r="D257" s="181" t="s">
        <v>129</v>
      </c>
      <c r="E257" s="182" t="s">
        <v>464</v>
      </c>
      <c r="F257" s="183" t="s">
        <v>465</v>
      </c>
      <c r="G257" s="184" t="s">
        <v>132</v>
      </c>
      <c r="H257" s="185">
        <v>11.36</v>
      </c>
      <c r="I257" s="186"/>
      <c r="J257" s="187">
        <f>ROUND(I257*H257,2)</f>
        <v>0</v>
      </c>
      <c r="K257" s="183" t="s">
        <v>133</v>
      </c>
      <c r="L257" s="39"/>
      <c r="M257" s="188" t="s">
        <v>1</v>
      </c>
      <c r="N257" s="189" t="s">
        <v>41</v>
      </c>
      <c r="O257" s="71"/>
      <c r="P257" s="190">
        <f>O257*H257</f>
        <v>0</v>
      </c>
      <c r="Q257" s="190">
        <v>0</v>
      </c>
      <c r="R257" s="190">
        <f>Q257*H257</f>
        <v>0</v>
      </c>
      <c r="S257" s="190">
        <v>8.0000000000000002E-3</v>
      </c>
      <c r="T257" s="191">
        <f>S257*H257</f>
        <v>9.0880000000000002E-2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2" t="s">
        <v>220</v>
      </c>
      <c r="AT257" s="192" t="s">
        <v>129</v>
      </c>
      <c r="AU257" s="192" t="s">
        <v>83</v>
      </c>
      <c r="AY257" s="17" t="s">
        <v>126</v>
      </c>
      <c r="BE257" s="193">
        <f>IF(N257="základní",J257,0)</f>
        <v>0</v>
      </c>
      <c r="BF257" s="193">
        <f>IF(N257="snížená",J257,0)</f>
        <v>0</v>
      </c>
      <c r="BG257" s="193">
        <f>IF(N257="zákl. přenesená",J257,0)</f>
        <v>0</v>
      </c>
      <c r="BH257" s="193">
        <f>IF(N257="sníž. přenesená",J257,0)</f>
        <v>0</v>
      </c>
      <c r="BI257" s="193">
        <f>IF(N257="nulová",J257,0)</f>
        <v>0</v>
      </c>
      <c r="BJ257" s="17" t="s">
        <v>81</v>
      </c>
      <c r="BK257" s="193">
        <f>ROUND(I257*H257,2)</f>
        <v>0</v>
      </c>
      <c r="BL257" s="17" t="s">
        <v>220</v>
      </c>
      <c r="BM257" s="192" t="s">
        <v>466</v>
      </c>
    </row>
    <row r="258" spans="1:65" s="14" customFormat="1" ht="10.199999999999999">
      <c r="B258" s="206"/>
      <c r="C258" s="207"/>
      <c r="D258" s="196" t="s">
        <v>139</v>
      </c>
      <c r="E258" s="208" t="s">
        <v>1</v>
      </c>
      <c r="F258" s="209" t="s">
        <v>467</v>
      </c>
      <c r="G258" s="207"/>
      <c r="H258" s="208" t="s">
        <v>1</v>
      </c>
      <c r="I258" s="210"/>
      <c r="J258" s="207"/>
      <c r="K258" s="207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139</v>
      </c>
      <c r="AU258" s="215" t="s">
        <v>83</v>
      </c>
      <c r="AV258" s="14" t="s">
        <v>81</v>
      </c>
      <c r="AW258" s="14" t="s">
        <v>32</v>
      </c>
      <c r="AX258" s="14" t="s">
        <v>76</v>
      </c>
      <c r="AY258" s="215" t="s">
        <v>126</v>
      </c>
    </row>
    <row r="259" spans="1:65" s="13" customFormat="1" ht="10.199999999999999">
      <c r="B259" s="194"/>
      <c r="C259" s="195"/>
      <c r="D259" s="196" t="s">
        <v>139</v>
      </c>
      <c r="E259" s="197" t="s">
        <v>1</v>
      </c>
      <c r="F259" s="198" t="s">
        <v>83</v>
      </c>
      <c r="G259" s="195"/>
      <c r="H259" s="199">
        <v>2</v>
      </c>
      <c r="I259" s="200"/>
      <c r="J259" s="195"/>
      <c r="K259" s="195"/>
      <c r="L259" s="201"/>
      <c r="M259" s="202"/>
      <c r="N259" s="203"/>
      <c r="O259" s="203"/>
      <c r="P259" s="203"/>
      <c r="Q259" s="203"/>
      <c r="R259" s="203"/>
      <c r="S259" s="203"/>
      <c r="T259" s="204"/>
      <c r="AT259" s="205" t="s">
        <v>139</v>
      </c>
      <c r="AU259" s="205" t="s">
        <v>83</v>
      </c>
      <c r="AV259" s="13" t="s">
        <v>83</v>
      </c>
      <c r="AW259" s="13" t="s">
        <v>32</v>
      </c>
      <c r="AX259" s="13" t="s">
        <v>76</v>
      </c>
      <c r="AY259" s="205" t="s">
        <v>126</v>
      </c>
    </row>
    <row r="260" spans="1:65" s="14" customFormat="1" ht="10.199999999999999">
      <c r="B260" s="206"/>
      <c r="C260" s="207"/>
      <c r="D260" s="196" t="s">
        <v>139</v>
      </c>
      <c r="E260" s="208" t="s">
        <v>1</v>
      </c>
      <c r="F260" s="209" t="s">
        <v>468</v>
      </c>
      <c r="G260" s="207"/>
      <c r="H260" s="208" t="s">
        <v>1</v>
      </c>
      <c r="I260" s="210"/>
      <c r="J260" s="207"/>
      <c r="K260" s="207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139</v>
      </c>
      <c r="AU260" s="215" t="s">
        <v>83</v>
      </c>
      <c r="AV260" s="14" t="s">
        <v>81</v>
      </c>
      <c r="AW260" s="14" t="s">
        <v>32</v>
      </c>
      <c r="AX260" s="14" t="s">
        <v>76</v>
      </c>
      <c r="AY260" s="215" t="s">
        <v>126</v>
      </c>
    </row>
    <row r="261" spans="1:65" s="13" customFormat="1" ht="10.199999999999999">
      <c r="B261" s="194"/>
      <c r="C261" s="195"/>
      <c r="D261" s="196" t="s">
        <v>139</v>
      </c>
      <c r="E261" s="197" t="s">
        <v>1</v>
      </c>
      <c r="F261" s="198" t="s">
        <v>469</v>
      </c>
      <c r="G261" s="195"/>
      <c r="H261" s="199">
        <v>9.36</v>
      </c>
      <c r="I261" s="200"/>
      <c r="J261" s="195"/>
      <c r="K261" s="195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139</v>
      </c>
      <c r="AU261" s="205" t="s">
        <v>83</v>
      </c>
      <c r="AV261" s="13" t="s">
        <v>83</v>
      </c>
      <c r="AW261" s="13" t="s">
        <v>32</v>
      </c>
      <c r="AX261" s="13" t="s">
        <v>76</v>
      </c>
      <c r="AY261" s="205" t="s">
        <v>126</v>
      </c>
    </row>
    <row r="262" spans="1:65" s="15" customFormat="1" ht="10.199999999999999">
      <c r="B262" s="216"/>
      <c r="C262" s="217"/>
      <c r="D262" s="196" t="s">
        <v>139</v>
      </c>
      <c r="E262" s="218" t="s">
        <v>1</v>
      </c>
      <c r="F262" s="219" t="s">
        <v>146</v>
      </c>
      <c r="G262" s="217"/>
      <c r="H262" s="220">
        <v>11.36</v>
      </c>
      <c r="I262" s="221"/>
      <c r="J262" s="217"/>
      <c r="K262" s="217"/>
      <c r="L262" s="222"/>
      <c r="M262" s="223"/>
      <c r="N262" s="224"/>
      <c r="O262" s="224"/>
      <c r="P262" s="224"/>
      <c r="Q262" s="224"/>
      <c r="R262" s="224"/>
      <c r="S262" s="224"/>
      <c r="T262" s="225"/>
      <c r="AT262" s="226" t="s">
        <v>139</v>
      </c>
      <c r="AU262" s="226" t="s">
        <v>83</v>
      </c>
      <c r="AV262" s="15" t="s">
        <v>134</v>
      </c>
      <c r="AW262" s="15" t="s">
        <v>32</v>
      </c>
      <c r="AX262" s="15" t="s">
        <v>81</v>
      </c>
      <c r="AY262" s="226" t="s">
        <v>126</v>
      </c>
    </row>
    <row r="263" spans="1:65" s="2" customFormat="1" ht="24.15" customHeight="1">
      <c r="A263" s="34"/>
      <c r="B263" s="35"/>
      <c r="C263" s="181" t="s">
        <v>470</v>
      </c>
      <c r="D263" s="181" t="s">
        <v>129</v>
      </c>
      <c r="E263" s="182" t="s">
        <v>471</v>
      </c>
      <c r="F263" s="183" t="s">
        <v>472</v>
      </c>
      <c r="G263" s="184" t="s">
        <v>386</v>
      </c>
      <c r="H263" s="185">
        <v>2</v>
      </c>
      <c r="I263" s="186"/>
      <c r="J263" s="187">
        <f>ROUND(I263*H263,2)</f>
        <v>0</v>
      </c>
      <c r="K263" s="183" t="s">
        <v>133</v>
      </c>
      <c r="L263" s="39"/>
      <c r="M263" s="188" t="s">
        <v>1</v>
      </c>
      <c r="N263" s="189" t="s">
        <v>41</v>
      </c>
      <c r="O263" s="71"/>
      <c r="P263" s="190">
        <f>O263*H263</f>
        <v>0</v>
      </c>
      <c r="Q263" s="190">
        <v>5.0299999999999997E-3</v>
      </c>
      <c r="R263" s="190">
        <f>Q263*H263</f>
        <v>1.0059999999999999E-2</v>
      </c>
      <c r="S263" s="190">
        <v>4.13E-3</v>
      </c>
      <c r="T263" s="191">
        <f>S263*H263</f>
        <v>8.26E-3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2" t="s">
        <v>220</v>
      </c>
      <c r="AT263" s="192" t="s">
        <v>129</v>
      </c>
      <c r="AU263" s="192" t="s">
        <v>83</v>
      </c>
      <c r="AY263" s="17" t="s">
        <v>126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7" t="s">
        <v>81</v>
      </c>
      <c r="BK263" s="193">
        <f>ROUND(I263*H263,2)</f>
        <v>0</v>
      </c>
      <c r="BL263" s="17" t="s">
        <v>220</v>
      </c>
      <c r="BM263" s="192" t="s">
        <v>473</v>
      </c>
    </row>
    <row r="264" spans="1:65" s="14" customFormat="1" ht="10.199999999999999">
      <c r="B264" s="206"/>
      <c r="C264" s="207"/>
      <c r="D264" s="196" t="s">
        <v>139</v>
      </c>
      <c r="E264" s="208" t="s">
        <v>1</v>
      </c>
      <c r="F264" s="209" t="s">
        <v>474</v>
      </c>
      <c r="G264" s="207"/>
      <c r="H264" s="208" t="s">
        <v>1</v>
      </c>
      <c r="I264" s="210"/>
      <c r="J264" s="207"/>
      <c r="K264" s="207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139</v>
      </c>
      <c r="AU264" s="215" t="s">
        <v>83</v>
      </c>
      <c r="AV264" s="14" t="s">
        <v>81</v>
      </c>
      <c r="AW264" s="14" t="s">
        <v>32</v>
      </c>
      <c r="AX264" s="14" t="s">
        <v>76</v>
      </c>
      <c r="AY264" s="215" t="s">
        <v>126</v>
      </c>
    </row>
    <row r="265" spans="1:65" s="13" customFormat="1" ht="10.199999999999999">
      <c r="B265" s="194"/>
      <c r="C265" s="195"/>
      <c r="D265" s="196" t="s">
        <v>139</v>
      </c>
      <c r="E265" s="197" t="s">
        <v>1</v>
      </c>
      <c r="F265" s="198" t="s">
        <v>83</v>
      </c>
      <c r="G265" s="195"/>
      <c r="H265" s="199">
        <v>2</v>
      </c>
      <c r="I265" s="200"/>
      <c r="J265" s="195"/>
      <c r="K265" s="195"/>
      <c r="L265" s="201"/>
      <c r="M265" s="202"/>
      <c r="N265" s="203"/>
      <c r="O265" s="203"/>
      <c r="P265" s="203"/>
      <c r="Q265" s="203"/>
      <c r="R265" s="203"/>
      <c r="S265" s="203"/>
      <c r="T265" s="204"/>
      <c r="AT265" s="205" t="s">
        <v>139</v>
      </c>
      <c r="AU265" s="205" t="s">
        <v>83</v>
      </c>
      <c r="AV265" s="13" t="s">
        <v>83</v>
      </c>
      <c r="AW265" s="13" t="s">
        <v>32</v>
      </c>
      <c r="AX265" s="13" t="s">
        <v>81</v>
      </c>
      <c r="AY265" s="205" t="s">
        <v>126</v>
      </c>
    </row>
    <row r="266" spans="1:65" s="2" customFormat="1" ht="24.15" customHeight="1">
      <c r="A266" s="34"/>
      <c r="B266" s="35"/>
      <c r="C266" s="181" t="s">
        <v>475</v>
      </c>
      <c r="D266" s="181" t="s">
        <v>129</v>
      </c>
      <c r="E266" s="182" t="s">
        <v>476</v>
      </c>
      <c r="F266" s="183" t="s">
        <v>477</v>
      </c>
      <c r="G266" s="184" t="s">
        <v>171</v>
      </c>
      <c r="H266" s="185">
        <v>1.2</v>
      </c>
      <c r="I266" s="186"/>
      <c r="J266" s="187">
        <f>ROUND(I266*H266,2)</f>
        <v>0</v>
      </c>
      <c r="K266" s="183" t="s">
        <v>133</v>
      </c>
      <c r="L266" s="39"/>
      <c r="M266" s="188" t="s">
        <v>1</v>
      </c>
      <c r="N266" s="189" t="s">
        <v>41</v>
      </c>
      <c r="O266" s="71"/>
      <c r="P266" s="190">
        <f>O266*H266</f>
        <v>0</v>
      </c>
      <c r="Q266" s="190">
        <v>2.0000000000000001E-4</v>
      </c>
      <c r="R266" s="190">
        <f>Q266*H266</f>
        <v>2.4000000000000001E-4</v>
      </c>
      <c r="S266" s="190">
        <v>0</v>
      </c>
      <c r="T266" s="191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2" t="s">
        <v>220</v>
      </c>
      <c r="AT266" s="192" t="s">
        <v>129</v>
      </c>
      <c r="AU266" s="192" t="s">
        <v>83</v>
      </c>
      <c r="AY266" s="17" t="s">
        <v>126</v>
      </c>
      <c r="BE266" s="193">
        <f>IF(N266="základní",J266,0)</f>
        <v>0</v>
      </c>
      <c r="BF266" s="193">
        <f>IF(N266="snížená",J266,0)</f>
        <v>0</v>
      </c>
      <c r="BG266" s="193">
        <f>IF(N266="zákl. přenesená",J266,0)</f>
        <v>0</v>
      </c>
      <c r="BH266" s="193">
        <f>IF(N266="sníž. přenesená",J266,0)</f>
        <v>0</v>
      </c>
      <c r="BI266" s="193">
        <f>IF(N266="nulová",J266,0)</f>
        <v>0</v>
      </c>
      <c r="BJ266" s="17" t="s">
        <v>81</v>
      </c>
      <c r="BK266" s="193">
        <f>ROUND(I266*H266,2)</f>
        <v>0</v>
      </c>
      <c r="BL266" s="17" t="s">
        <v>220</v>
      </c>
      <c r="BM266" s="192" t="s">
        <v>478</v>
      </c>
    </row>
    <row r="267" spans="1:65" s="13" customFormat="1" ht="10.199999999999999">
      <c r="B267" s="194"/>
      <c r="C267" s="195"/>
      <c r="D267" s="196" t="s">
        <v>139</v>
      </c>
      <c r="E267" s="197" t="s">
        <v>1</v>
      </c>
      <c r="F267" s="198" t="s">
        <v>479</v>
      </c>
      <c r="G267" s="195"/>
      <c r="H267" s="199">
        <v>0.73</v>
      </c>
      <c r="I267" s="200"/>
      <c r="J267" s="195"/>
      <c r="K267" s="195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139</v>
      </c>
      <c r="AU267" s="205" t="s">
        <v>83</v>
      </c>
      <c r="AV267" s="13" t="s">
        <v>83</v>
      </c>
      <c r="AW267" s="13" t="s">
        <v>32</v>
      </c>
      <c r="AX267" s="13" t="s">
        <v>76</v>
      </c>
      <c r="AY267" s="205" t="s">
        <v>126</v>
      </c>
    </row>
    <row r="268" spans="1:65" s="13" customFormat="1" ht="10.199999999999999">
      <c r="B268" s="194"/>
      <c r="C268" s="195"/>
      <c r="D268" s="196" t="s">
        <v>139</v>
      </c>
      <c r="E268" s="197" t="s">
        <v>1</v>
      </c>
      <c r="F268" s="198" t="s">
        <v>480</v>
      </c>
      <c r="G268" s="195"/>
      <c r="H268" s="199">
        <v>0.47</v>
      </c>
      <c r="I268" s="200"/>
      <c r="J268" s="195"/>
      <c r="K268" s="195"/>
      <c r="L268" s="201"/>
      <c r="M268" s="202"/>
      <c r="N268" s="203"/>
      <c r="O268" s="203"/>
      <c r="P268" s="203"/>
      <c r="Q268" s="203"/>
      <c r="R268" s="203"/>
      <c r="S268" s="203"/>
      <c r="T268" s="204"/>
      <c r="AT268" s="205" t="s">
        <v>139</v>
      </c>
      <c r="AU268" s="205" t="s">
        <v>83</v>
      </c>
      <c r="AV268" s="13" t="s">
        <v>83</v>
      </c>
      <c r="AW268" s="13" t="s">
        <v>32</v>
      </c>
      <c r="AX268" s="13" t="s">
        <v>76</v>
      </c>
      <c r="AY268" s="205" t="s">
        <v>126</v>
      </c>
    </row>
    <row r="269" spans="1:65" s="15" customFormat="1" ht="10.199999999999999">
      <c r="B269" s="216"/>
      <c r="C269" s="217"/>
      <c r="D269" s="196" t="s">
        <v>139</v>
      </c>
      <c r="E269" s="218" t="s">
        <v>1</v>
      </c>
      <c r="F269" s="219" t="s">
        <v>146</v>
      </c>
      <c r="G269" s="217"/>
      <c r="H269" s="220">
        <v>1.2</v>
      </c>
      <c r="I269" s="221"/>
      <c r="J269" s="217"/>
      <c r="K269" s="217"/>
      <c r="L269" s="222"/>
      <c r="M269" s="223"/>
      <c r="N269" s="224"/>
      <c r="O269" s="224"/>
      <c r="P269" s="224"/>
      <c r="Q269" s="224"/>
      <c r="R269" s="224"/>
      <c r="S269" s="224"/>
      <c r="T269" s="225"/>
      <c r="AT269" s="226" t="s">
        <v>139</v>
      </c>
      <c r="AU269" s="226" t="s">
        <v>83</v>
      </c>
      <c r="AV269" s="15" t="s">
        <v>134</v>
      </c>
      <c r="AW269" s="15" t="s">
        <v>32</v>
      </c>
      <c r="AX269" s="15" t="s">
        <v>81</v>
      </c>
      <c r="AY269" s="226" t="s">
        <v>126</v>
      </c>
    </row>
    <row r="270" spans="1:65" s="2" customFormat="1" ht="24.15" customHeight="1">
      <c r="A270" s="34"/>
      <c r="B270" s="35"/>
      <c r="C270" s="181" t="s">
        <v>481</v>
      </c>
      <c r="D270" s="181" t="s">
        <v>129</v>
      </c>
      <c r="E270" s="182" t="s">
        <v>482</v>
      </c>
      <c r="F270" s="183" t="s">
        <v>483</v>
      </c>
      <c r="G270" s="184" t="s">
        <v>421</v>
      </c>
      <c r="H270" s="231"/>
      <c r="I270" s="186"/>
      <c r="J270" s="187">
        <f>ROUND(I270*H270,2)</f>
        <v>0</v>
      </c>
      <c r="K270" s="183" t="s">
        <v>133</v>
      </c>
      <c r="L270" s="39"/>
      <c r="M270" s="188" t="s">
        <v>1</v>
      </c>
      <c r="N270" s="189" t="s">
        <v>41</v>
      </c>
      <c r="O270" s="71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2" t="s">
        <v>220</v>
      </c>
      <c r="AT270" s="192" t="s">
        <v>129</v>
      </c>
      <c r="AU270" s="192" t="s">
        <v>83</v>
      </c>
      <c r="AY270" s="17" t="s">
        <v>126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7" t="s">
        <v>81</v>
      </c>
      <c r="BK270" s="193">
        <f>ROUND(I270*H270,2)</f>
        <v>0</v>
      </c>
      <c r="BL270" s="17" t="s">
        <v>220</v>
      </c>
      <c r="BM270" s="192" t="s">
        <v>484</v>
      </c>
    </row>
    <row r="271" spans="1:65" s="12" customFormat="1" ht="22.8" customHeight="1">
      <c r="B271" s="165"/>
      <c r="C271" s="166"/>
      <c r="D271" s="167" t="s">
        <v>75</v>
      </c>
      <c r="E271" s="179" t="s">
        <v>485</v>
      </c>
      <c r="F271" s="179" t="s">
        <v>486</v>
      </c>
      <c r="G271" s="166"/>
      <c r="H271" s="166"/>
      <c r="I271" s="169"/>
      <c r="J271" s="180">
        <f>BK271</f>
        <v>0</v>
      </c>
      <c r="K271" s="166"/>
      <c r="L271" s="171"/>
      <c r="M271" s="172"/>
      <c r="N271" s="173"/>
      <c r="O271" s="173"/>
      <c r="P271" s="174">
        <f>SUM(P272:P289)</f>
        <v>0</v>
      </c>
      <c r="Q271" s="173"/>
      <c r="R271" s="174">
        <f>SUM(R272:R289)</f>
        <v>0.76672050000000003</v>
      </c>
      <c r="S271" s="173"/>
      <c r="T271" s="175">
        <f>SUM(T272:T289)</f>
        <v>0.22257199999999999</v>
      </c>
      <c r="AR271" s="176" t="s">
        <v>83</v>
      </c>
      <c r="AT271" s="177" t="s">
        <v>75</v>
      </c>
      <c r="AU271" s="177" t="s">
        <v>81</v>
      </c>
      <c r="AY271" s="176" t="s">
        <v>126</v>
      </c>
      <c r="BK271" s="178">
        <f>SUM(BK272:BK289)</f>
        <v>0</v>
      </c>
    </row>
    <row r="272" spans="1:65" s="2" customFormat="1" ht="16.5" customHeight="1">
      <c r="A272" s="34"/>
      <c r="B272" s="35"/>
      <c r="C272" s="181" t="s">
        <v>487</v>
      </c>
      <c r="D272" s="181" t="s">
        <v>129</v>
      </c>
      <c r="E272" s="182" t="s">
        <v>488</v>
      </c>
      <c r="F272" s="183" t="s">
        <v>489</v>
      </c>
      <c r="G272" s="184" t="s">
        <v>132</v>
      </c>
      <c r="H272" s="185">
        <v>84.5</v>
      </c>
      <c r="I272" s="186"/>
      <c r="J272" s="187">
        <f t="shared" ref="J272:J277" si="50">ROUND(I272*H272,2)</f>
        <v>0</v>
      </c>
      <c r="K272" s="183" t="s">
        <v>133</v>
      </c>
      <c r="L272" s="39"/>
      <c r="M272" s="188" t="s">
        <v>1</v>
      </c>
      <c r="N272" s="189" t="s">
        <v>41</v>
      </c>
      <c r="O272" s="71"/>
      <c r="P272" s="190">
        <f t="shared" ref="P272:P277" si="51">O272*H272</f>
        <v>0</v>
      </c>
      <c r="Q272" s="190">
        <v>0</v>
      </c>
      <c r="R272" s="190">
        <f t="shared" ref="R272:R277" si="52">Q272*H272</f>
        <v>0</v>
      </c>
      <c r="S272" s="190">
        <v>0</v>
      </c>
      <c r="T272" s="191">
        <f t="shared" ref="T272:T277" si="53"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2" t="s">
        <v>220</v>
      </c>
      <c r="AT272" s="192" t="s">
        <v>129</v>
      </c>
      <c r="AU272" s="192" t="s">
        <v>83</v>
      </c>
      <c r="AY272" s="17" t="s">
        <v>126</v>
      </c>
      <c r="BE272" s="193">
        <f t="shared" ref="BE272:BE277" si="54">IF(N272="základní",J272,0)</f>
        <v>0</v>
      </c>
      <c r="BF272" s="193">
        <f t="shared" ref="BF272:BF277" si="55">IF(N272="snížená",J272,0)</f>
        <v>0</v>
      </c>
      <c r="BG272" s="193">
        <f t="shared" ref="BG272:BG277" si="56">IF(N272="zákl. přenesená",J272,0)</f>
        <v>0</v>
      </c>
      <c r="BH272" s="193">
        <f t="shared" ref="BH272:BH277" si="57">IF(N272="sníž. přenesená",J272,0)</f>
        <v>0</v>
      </c>
      <c r="BI272" s="193">
        <f t="shared" ref="BI272:BI277" si="58">IF(N272="nulová",J272,0)</f>
        <v>0</v>
      </c>
      <c r="BJ272" s="17" t="s">
        <v>81</v>
      </c>
      <c r="BK272" s="193">
        <f t="shared" ref="BK272:BK277" si="59">ROUND(I272*H272,2)</f>
        <v>0</v>
      </c>
      <c r="BL272" s="17" t="s">
        <v>220</v>
      </c>
      <c r="BM272" s="192" t="s">
        <v>490</v>
      </c>
    </row>
    <row r="273" spans="1:65" s="2" customFormat="1" ht="24.15" customHeight="1">
      <c r="A273" s="34"/>
      <c r="B273" s="35"/>
      <c r="C273" s="181" t="s">
        <v>491</v>
      </c>
      <c r="D273" s="181" t="s">
        <v>129</v>
      </c>
      <c r="E273" s="182" t="s">
        <v>492</v>
      </c>
      <c r="F273" s="183" t="s">
        <v>493</v>
      </c>
      <c r="G273" s="184" t="s">
        <v>132</v>
      </c>
      <c r="H273" s="185">
        <v>84.5</v>
      </c>
      <c r="I273" s="186"/>
      <c r="J273" s="187">
        <f t="shared" si="50"/>
        <v>0</v>
      </c>
      <c r="K273" s="183" t="s">
        <v>133</v>
      </c>
      <c r="L273" s="39"/>
      <c r="M273" s="188" t="s">
        <v>1</v>
      </c>
      <c r="N273" s="189" t="s">
        <v>41</v>
      </c>
      <c r="O273" s="71"/>
      <c r="P273" s="190">
        <f t="shared" si="51"/>
        <v>0</v>
      </c>
      <c r="Q273" s="190">
        <v>3.0000000000000001E-5</v>
      </c>
      <c r="R273" s="190">
        <f t="shared" si="52"/>
        <v>2.5349999999999999E-3</v>
      </c>
      <c r="S273" s="190">
        <v>0</v>
      </c>
      <c r="T273" s="191">
        <f t="shared" si="5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2" t="s">
        <v>220</v>
      </c>
      <c r="AT273" s="192" t="s">
        <v>129</v>
      </c>
      <c r="AU273" s="192" t="s">
        <v>83</v>
      </c>
      <c r="AY273" s="17" t="s">
        <v>126</v>
      </c>
      <c r="BE273" s="193">
        <f t="shared" si="54"/>
        <v>0</v>
      </c>
      <c r="BF273" s="193">
        <f t="shared" si="55"/>
        <v>0</v>
      </c>
      <c r="BG273" s="193">
        <f t="shared" si="56"/>
        <v>0</v>
      </c>
      <c r="BH273" s="193">
        <f t="shared" si="57"/>
        <v>0</v>
      </c>
      <c r="BI273" s="193">
        <f t="shared" si="58"/>
        <v>0</v>
      </c>
      <c r="BJ273" s="17" t="s">
        <v>81</v>
      </c>
      <c r="BK273" s="193">
        <f t="shared" si="59"/>
        <v>0</v>
      </c>
      <c r="BL273" s="17" t="s">
        <v>220</v>
      </c>
      <c r="BM273" s="192" t="s">
        <v>494</v>
      </c>
    </row>
    <row r="274" spans="1:65" s="2" customFormat="1" ht="24.15" customHeight="1">
      <c r="A274" s="34"/>
      <c r="B274" s="35"/>
      <c r="C274" s="181" t="s">
        <v>495</v>
      </c>
      <c r="D274" s="181" t="s">
        <v>129</v>
      </c>
      <c r="E274" s="182" t="s">
        <v>496</v>
      </c>
      <c r="F274" s="183" t="s">
        <v>497</v>
      </c>
      <c r="G274" s="184" t="s">
        <v>132</v>
      </c>
      <c r="H274" s="185">
        <v>84.5</v>
      </c>
      <c r="I274" s="186"/>
      <c r="J274" s="187">
        <f t="shared" si="50"/>
        <v>0</v>
      </c>
      <c r="K274" s="183" t="s">
        <v>133</v>
      </c>
      <c r="L274" s="39"/>
      <c r="M274" s="188" t="s">
        <v>1</v>
      </c>
      <c r="N274" s="189" t="s">
        <v>41</v>
      </c>
      <c r="O274" s="71"/>
      <c r="P274" s="190">
        <f t="shared" si="51"/>
        <v>0</v>
      </c>
      <c r="Q274" s="190">
        <v>4.5500000000000002E-3</v>
      </c>
      <c r="R274" s="190">
        <f t="shared" si="52"/>
        <v>0.38447500000000001</v>
      </c>
      <c r="S274" s="190">
        <v>0</v>
      </c>
      <c r="T274" s="191">
        <f t="shared" si="5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2" t="s">
        <v>220</v>
      </c>
      <c r="AT274" s="192" t="s">
        <v>129</v>
      </c>
      <c r="AU274" s="192" t="s">
        <v>83</v>
      </c>
      <c r="AY274" s="17" t="s">
        <v>126</v>
      </c>
      <c r="BE274" s="193">
        <f t="shared" si="54"/>
        <v>0</v>
      </c>
      <c r="BF274" s="193">
        <f t="shared" si="55"/>
        <v>0</v>
      </c>
      <c r="BG274" s="193">
        <f t="shared" si="56"/>
        <v>0</v>
      </c>
      <c r="BH274" s="193">
        <f t="shared" si="57"/>
        <v>0</v>
      </c>
      <c r="BI274" s="193">
        <f t="shared" si="58"/>
        <v>0</v>
      </c>
      <c r="BJ274" s="17" t="s">
        <v>81</v>
      </c>
      <c r="BK274" s="193">
        <f t="shared" si="59"/>
        <v>0</v>
      </c>
      <c r="BL274" s="17" t="s">
        <v>220</v>
      </c>
      <c r="BM274" s="192" t="s">
        <v>498</v>
      </c>
    </row>
    <row r="275" spans="1:65" s="2" customFormat="1" ht="24.15" customHeight="1">
      <c r="A275" s="34"/>
      <c r="B275" s="35"/>
      <c r="C275" s="181" t="s">
        <v>499</v>
      </c>
      <c r="D275" s="181" t="s">
        <v>129</v>
      </c>
      <c r="E275" s="182" t="s">
        <v>500</v>
      </c>
      <c r="F275" s="183" t="s">
        <v>501</v>
      </c>
      <c r="G275" s="184" t="s">
        <v>132</v>
      </c>
      <c r="H275" s="185">
        <v>84.5</v>
      </c>
      <c r="I275" s="186"/>
      <c r="J275" s="187">
        <f t="shared" si="50"/>
        <v>0</v>
      </c>
      <c r="K275" s="183" t="s">
        <v>133</v>
      </c>
      <c r="L275" s="39"/>
      <c r="M275" s="188" t="s">
        <v>1</v>
      </c>
      <c r="N275" s="189" t="s">
        <v>41</v>
      </c>
      <c r="O275" s="71"/>
      <c r="P275" s="190">
        <f t="shared" si="51"/>
        <v>0</v>
      </c>
      <c r="Q275" s="190">
        <v>0</v>
      </c>
      <c r="R275" s="190">
        <f t="shared" si="52"/>
        <v>0</v>
      </c>
      <c r="S275" s="190">
        <v>2.5000000000000001E-3</v>
      </c>
      <c r="T275" s="191">
        <f t="shared" si="53"/>
        <v>0.21124999999999999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2" t="s">
        <v>220</v>
      </c>
      <c r="AT275" s="192" t="s">
        <v>129</v>
      </c>
      <c r="AU275" s="192" t="s">
        <v>83</v>
      </c>
      <c r="AY275" s="17" t="s">
        <v>126</v>
      </c>
      <c r="BE275" s="193">
        <f t="shared" si="54"/>
        <v>0</v>
      </c>
      <c r="BF275" s="193">
        <f t="shared" si="55"/>
        <v>0</v>
      </c>
      <c r="BG275" s="193">
        <f t="shared" si="56"/>
        <v>0</v>
      </c>
      <c r="BH275" s="193">
        <f t="shared" si="57"/>
        <v>0</v>
      </c>
      <c r="BI275" s="193">
        <f t="shared" si="58"/>
        <v>0</v>
      </c>
      <c r="BJ275" s="17" t="s">
        <v>81</v>
      </c>
      <c r="BK275" s="193">
        <f t="shared" si="59"/>
        <v>0</v>
      </c>
      <c r="BL275" s="17" t="s">
        <v>220</v>
      </c>
      <c r="BM275" s="192" t="s">
        <v>502</v>
      </c>
    </row>
    <row r="276" spans="1:65" s="2" customFormat="1" ht="21.75" customHeight="1">
      <c r="A276" s="34"/>
      <c r="B276" s="35"/>
      <c r="C276" s="181" t="s">
        <v>503</v>
      </c>
      <c r="D276" s="181" t="s">
        <v>129</v>
      </c>
      <c r="E276" s="182" t="s">
        <v>504</v>
      </c>
      <c r="F276" s="183" t="s">
        <v>505</v>
      </c>
      <c r="G276" s="184" t="s">
        <v>132</v>
      </c>
      <c r="H276" s="185">
        <v>84.5</v>
      </c>
      <c r="I276" s="186"/>
      <c r="J276" s="187">
        <f t="shared" si="50"/>
        <v>0</v>
      </c>
      <c r="K276" s="183" t="s">
        <v>133</v>
      </c>
      <c r="L276" s="39"/>
      <c r="M276" s="188" t="s">
        <v>1</v>
      </c>
      <c r="N276" s="189" t="s">
        <v>41</v>
      </c>
      <c r="O276" s="71"/>
      <c r="P276" s="190">
        <f t="shared" si="51"/>
        <v>0</v>
      </c>
      <c r="Q276" s="190">
        <v>2.9999999999999997E-4</v>
      </c>
      <c r="R276" s="190">
        <f t="shared" si="52"/>
        <v>2.5349999999999998E-2</v>
      </c>
      <c r="S276" s="190">
        <v>0</v>
      </c>
      <c r="T276" s="191">
        <f t="shared" si="5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2" t="s">
        <v>220</v>
      </c>
      <c r="AT276" s="192" t="s">
        <v>129</v>
      </c>
      <c r="AU276" s="192" t="s">
        <v>83</v>
      </c>
      <c r="AY276" s="17" t="s">
        <v>126</v>
      </c>
      <c r="BE276" s="193">
        <f t="shared" si="54"/>
        <v>0</v>
      </c>
      <c r="BF276" s="193">
        <f t="shared" si="55"/>
        <v>0</v>
      </c>
      <c r="BG276" s="193">
        <f t="shared" si="56"/>
        <v>0</v>
      </c>
      <c r="BH276" s="193">
        <f t="shared" si="57"/>
        <v>0</v>
      </c>
      <c r="BI276" s="193">
        <f t="shared" si="58"/>
        <v>0</v>
      </c>
      <c r="BJ276" s="17" t="s">
        <v>81</v>
      </c>
      <c r="BK276" s="193">
        <f t="shared" si="59"/>
        <v>0</v>
      </c>
      <c r="BL276" s="17" t="s">
        <v>220</v>
      </c>
      <c r="BM276" s="192" t="s">
        <v>506</v>
      </c>
    </row>
    <row r="277" spans="1:65" s="2" customFormat="1" ht="16.5" customHeight="1">
      <c r="A277" s="34"/>
      <c r="B277" s="35"/>
      <c r="C277" s="232" t="s">
        <v>507</v>
      </c>
      <c r="D277" s="232" t="s">
        <v>316</v>
      </c>
      <c r="E277" s="233" t="s">
        <v>508</v>
      </c>
      <c r="F277" s="234" t="s">
        <v>509</v>
      </c>
      <c r="G277" s="235" t="s">
        <v>132</v>
      </c>
      <c r="H277" s="236">
        <v>92.95</v>
      </c>
      <c r="I277" s="237"/>
      <c r="J277" s="238">
        <f t="shared" si="50"/>
        <v>0</v>
      </c>
      <c r="K277" s="234" t="s">
        <v>1</v>
      </c>
      <c r="L277" s="239"/>
      <c r="M277" s="240" t="s">
        <v>1</v>
      </c>
      <c r="N277" s="241" t="s">
        <v>41</v>
      </c>
      <c r="O277" s="71"/>
      <c r="P277" s="190">
        <f t="shared" si="51"/>
        <v>0</v>
      </c>
      <c r="Q277" s="190">
        <v>3.6800000000000001E-3</v>
      </c>
      <c r="R277" s="190">
        <f t="shared" si="52"/>
        <v>0.34205600000000003</v>
      </c>
      <c r="S277" s="190">
        <v>0</v>
      </c>
      <c r="T277" s="191">
        <f t="shared" si="5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2" t="s">
        <v>288</v>
      </c>
      <c r="AT277" s="192" t="s">
        <v>316</v>
      </c>
      <c r="AU277" s="192" t="s">
        <v>83</v>
      </c>
      <c r="AY277" s="17" t="s">
        <v>126</v>
      </c>
      <c r="BE277" s="193">
        <f t="shared" si="54"/>
        <v>0</v>
      </c>
      <c r="BF277" s="193">
        <f t="shared" si="55"/>
        <v>0</v>
      </c>
      <c r="BG277" s="193">
        <f t="shared" si="56"/>
        <v>0</v>
      </c>
      <c r="BH277" s="193">
        <f t="shared" si="57"/>
        <v>0</v>
      </c>
      <c r="BI277" s="193">
        <f t="shared" si="58"/>
        <v>0</v>
      </c>
      <c r="BJ277" s="17" t="s">
        <v>81</v>
      </c>
      <c r="BK277" s="193">
        <f t="shared" si="59"/>
        <v>0</v>
      </c>
      <c r="BL277" s="17" t="s">
        <v>220</v>
      </c>
      <c r="BM277" s="192" t="s">
        <v>510</v>
      </c>
    </row>
    <row r="278" spans="1:65" s="2" customFormat="1" ht="124.8">
      <c r="A278" s="34"/>
      <c r="B278" s="35"/>
      <c r="C278" s="36"/>
      <c r="D278" s="196" t="s">
        <v>151</v>
      </c>
      <c r="E278" s="36"/>
      <c r="F278" s="227" t="s">
        <v>511</v>
      </c>
      <c r="G278" s="36"/>
      <c r="H278" s="36"/>
      <c r="I278" s="228"/>
      <c r="J278" s="36"/>
      <c r="K278" s="36"/>
      <c r="L278" s="39"/>
      <c r="M278" s="229"/>
      <c r="N278" s="230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151</v>
      </c>
      <c r="AU278" s="17" t="s">
        <v>83</v>
      </c>
    </row>
    <row r="279" spans="1:65" s="13" customFormat="1" ht="10.199999999999999">
      <c r="B279" s="194"/>
      <c r="C279" s="195"/>
      <c r="D279" s="196" t="s">
        <v>139</v>
      </c>
      <c r="E279" s="195"/>
      <c r="F279" s="198" t="s">
        <v>512</v>
      </c>
      <c r="G279" s="195"/>
      <c r="H279" s="199">
        <v>92.95</v>
      </c>
      <c r="I279" s="200"/>
      <c r="J279" s="195"/>
      <c r="K279" s="195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139</v>
      </c>
      <c r="AU279" s="205" t="s">
        <v>83</v>
      </c>
      <c r="AV279" s="13" t="s">
        <v>83</v>
      </c>
      <c r="AW279" s="13" t="s">
        <v>4</v>
      </c>
      <c r="AX279" s="13" t="s">
        <v>81</v>
      </c>
      <c r="AY279" s="205" t="s">
        <v>126</v>
      </c>
    </row>
    <row r="280" spans="1:65" s="2" customFormat="1" ht="21.75" customHeight="1">
      <c r="A280" s="34"/>
      <c r="B280" s="35"/>
      <c r="C280" s="181" t="s">
        <v>513</v>
      </c>
      <c r="D280" s="181" t="s">
        <v>129</v>
      </c>
      <c r="E280" s="182" t="s">
        <v>514</v>
      </c>
      <c r="F280" s="183" t="s">
        <v>515</v>
      </c>
      <c r="G280" s="184" t="s">
        <v>171</v>
      </c>
      <c r="H280" s="185">
        <v>37.74</v>
      </c>
      <c r="I280" s="186"/>
      <c r="J280" s="187">
        <f>ROUND(I280*H280,2)</f>
        <v>0</v>
      </c>
      <c r="K280" s="183" t="s">
        <v>133</v>
      </c>
      <c r="L280" s="39"/>
      <c r="M280" s="188" t="s">
        <v>1</v>
      </c>
      <c r="N280" s="189" t="s">
        <v>41</v>
      </c>
      <c r="O280" s="71"/>
      <c r="P280" s="190">
        <f>O280*H280</f>
        <v>0</v>
      </c>
      <c r="Q280" s="190">
        <v>0</v>
      </c>
      <c r="R280" s="190">
        <f>Q280*H280</f>
        <v>0</v>
      </c>
      <c r="S280" s="190">
        <v>2.9999999999999997E-4</v>
      </c>
      <c r="T280" s="191">
        <f>S280*H280</f>
        <v>1.1322E-2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2" t="s">
        <v>220</v>
      </c>
      <c r="AT280" s="192" t="s">
        <v>129</v>
      </c>
      <c r="AU280" s="192" t="s">
        <v>83</v>
      </c>
      <c r="AY280" s="17" t="s">
        <v>126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7" t="s">
        <v>81</v>
      </c>
      <c r="BK280" s="193">
        <f>ROUND(I280*H280,2)</f>
        <v>0</v>
      </c>
      <c r="BL280" s="17" t="s">
        <v>220</v>
      </c>
      <c r="BM280" s="192" t="s">
        <v>516</v>
      </c>
    </row>
    <row r="281" spans="1:65" s="13" customFormat="1" ht="10.199999999999999">
      <c r="B281" s="194"/>
      <c r="C281" s="195"/>
      <c r="D281" s="196" t="s">
        <v>139</v>
      </c>
      <c r="E281" s="197" t="s">
        <v>1</v>
      </c>
      <c r="F281" s="198" t="s">
        <v>517</v>
      </c>
      <c r="G281" s="195"/>
      <c r="H281" s="199">
        <v>37.74</v>
      </c>
      <c r="I281" s="200"/>
      <c r="J281" s="195"/>
      <c r="K281" s="195"/>
      <c r="L281" s="201"/>
      <c r="M281" s="202"/>
      <c r="N281" s="203"/>
      <c r="O281" s="203"/>
      <c r="P281" s="203"/>
      <c r="Q281" s="203"/>
      <c r="R281" s="203"/>
      <c r="S281" s="203"/>
      <c r="T281" s="204"/>
      <c r="AT281" s="205" t="s">
        <v>139</v>
      </c>
      <c r="AU281" s="205" t="s">
        <v>83</v>
      </c>
      <c r="AV281" s="13" t="s">
        <v>83</v>
      </c>
      <c r="AW281" s="13" t="s">
        <v>32</v>
      </c>
      <c r="AX281" s="13" t="s">
        <v>81</v>
      </c>
      <c r="AY281" s="205" t="s">
        <v>126</v>
      </c>
    </row>
    <row r="282" spans="1:65" s="2" customFormat="1" ht="16.5" customHeight="1">
      <c r="A282" s="34"/>
      <c r="B282" s="35"/>
      <c r="C282" s="181" t="s">
        <v>518</v>
      </c>
      <c r="D282" s="181" t="s">
        <v>129</v>
      </c>
      <c r="E282" s="182" t="s">
        <v>519</v>
      </c>
      <c r="F282" s="183" t="s">
        <v>520</v>
      </c>
      <c r="G282" s="184" t="s">
        <v>171</v>
      </c>
      <c r="H282" s="185">
        <v>36.840000000000003</v>
      </c>
      <c r="I282" s="186"/>
      <c r="J282" s="187">
        <f>ROUND(I282*H282,2)</f>
        <v>0</v>
      </c>
      <c r="K282" s="183" t="s">
        <v>133</v>
      </c>
      <c r="L282" s="39"/>
      <c r="M282" s="188" t="s">
        <v>1</v>
      </c>
      <c r="N282" s="189" t="s">
        <v>41</v>
      </c>
      <c r="O282" s="71"/>
      <c r="P282" s="190">
        <f>O282*H282</f>
        <v>0</v>
      </c>
      <c r="Q282" s="190">
        <v>1.0000000000000001E-5</v>
      </c>
      <c r="R282" s="190">
        <f>Q282*H282</f>
        <v>3.6840000000000006E-4</v>
      </c>
      <c r="S282" s="190">
        <v>0</v>
      </c>
      <c r="T282" s="191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92" t="s">
        <v>220</v>
      </c>
      <c r="AT282" s="192" t="s">
        <v>129</v>
      </c>
      <c r="AU282" s="192" t="s">
        <v>83</v>
      </c>
      <c r="AY282" s="17" t="s">
        <v>126</v>
      </c>
      <c r="BE282" s="193">
        <f>IF(N282="základní",J282,0)</f>
        <v>0</v>
      </c>
      <c r="BF282" s="193">
        <f>IF(N282="snížená",J282,0)</f>
        <v>0</v>
      </c>
      <c r="BG282" s="193">
        <f>IF(N282="zákl. přenesená",J282,0)</f>
        <v>0</v>
      </c>
      <c r="BH282" s="193">
        <f>IF(N282="sníž. přenesená",J282,0)</f>
        <v>0</v>
      </c>
      <c r="BI282" s="193">
        <f>IF(N282="nulová",J282,0)</f>
        <v>0</v>
      </c>
      <c r="BJ282" s="17" t="s">
        <v>81</v>
      </c>
      <c r="BK282" s="193">
        <f>ROUND(I282*H282,2)</f>
        <v>0</v>
      </c>
      <c r="BL282" s="17" t="s">
        <v>220</v>
      </c>
      <c r="BM282" s="192" t="s">
        <v>521</v>
      </c>
    </row>
    <row r="283" spans="1:65" s="13" customFormat="1" ht="10.199999999999999">
      <c r="B283" s="194"/>
      <c r="C283" s="195"/>
      <c r="D283" s="196" t="s">
        <v>139</v>
      </c>
      <c r="E283" s="197" t="s">
        <v>1</v>
      </c>
      <c r="F283" s="198" t="s">
        <v>517</v>
      </c>
      <c r="G283" s="195"/>
      <c r="H283" s="199">
        <v>37.74</v>
      </c>
      <c r="I283" s="200"/>
      <c r="J283" s="195"/>
      <c r="K283" s="195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139</v>
      </c>
      <c r="AU283" s="205" t="s">
        <v>83</v>
      </c>
      <c r="AV283" s="13" t="s">
        <v>83</v>
      </c>
      <c r="AW283" s="13" t="s">
        <v>32</v>
      </c>
      <c r="AX283" s="13" t="s">
        <v>76</v>
      </c>
      <c r="AY283" s="205" t="s">
        <v>126</v>
      </c>
    </row>
    <row r="284" spans="1:65" s="13" customFormat="1" ht="10.199999999999999">
      <c r="B284" s="194"/>
      <c r="C284" s="195"/>
      <c r="D284" s="196" t="s">
        <v>139</v>
      </c>
      <c r="E284" s="197" t="s">
        <v>1</v>
      </c>
      <c r="F284" s="198" t="s">
        <v>522</v>
      </c>
      <c r="G284" s="195"/>
      <c r="H284" s="199">
        <v>-0.9</v>
      </c>
      <c r="I284" s="200"/>
      <c r="J284" s="195"/>
      <c r="K284" s="195"/>
      <c r="L284" s="201"/>
      <c r="M284" s="202"/>
      <c r="N284" s="203"/>
      <c r="O284" s="203"/>
      <c r="P284" s="203"/>
      <c r="Q284" s="203"/>
      <c r="R284" s="203"/>
      <c r="S284" s="203"/>
      <c r="T284" s="204"/>
      <c r="AT284" s="205" t="s">
        <v>139</v>
      </c>
      <c r="AU284" s="205" t="s">
        <v>83</v>
      </c>
      <c r="AV284" s="13" t="s">
        <v>83</v>
      </c>
      <c r="AW284" s="13" t="s">
        <v>32</v>
      </c>
      <c r="AX284" s="13" t="s">
        <v>76</v>
      </c>
      <c r="AY284" s="205" t="s">
        <v>126</v>
      </c>
    </row>
    <row r="285" spans="1:65" s="15" customFormat="1" ht="10.199999999999999">
      <c r="B285" s="216"/>
      <c r="C285" s="217"/>
      <c r="D285" s="196" t="s">
        <v>139</v>
      </c>
      <c r="E285" s="218" t="s">
        <v>1</v>
      </c>
      <c r="F285" s="219" t="s">
        <v>146</v>
      </c>
      <c r="G285" s="217"/>
      <c r="H285" s="220">
        <v>36.840000000000003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139</v>
      </c>
      <c r="AU285" s="226" t="s">
        <v>83</v>
      </c>
      <c r="AV285" s="15" t="s">
        <v>134</v>
      </c>
      <c r="AW285" s="15" t="s">
        <v>32</v>
      </c>
      <c r="AX285" s="15" t="s">
        <v>81</v>
      </c>
      <c r="AY285" s="226" t="s">
        <v>126</v>
      </c>
    </row>
    <row r="286" spans="1:65" s="2" customFormat="1" ht="16.5" customHeight="1">
      <c r="A286" s="34"/>
      <c r="B286" s="35"/>
      <c r="C286" s="232" t="s">
        <v>523</v>
      </c>
      <c r="D286" s="232" t="s">
        <v>316</v>
      </c>
      <c r="E286" s="233" t="s">
        <v>524</v>
      </c>
      <c r="F286" s="234" t="s">
        <v>525</v>
      </c>
      <c r="G286" s="235" t="s">
        <v>171</v>
      </c>
      <c r="H286" s="236">
        <v>39.786999999999999</v>
      </c>
      <c r="I286" s="237"/>
      <c r="J286" s="238">
        <f>ROUND(I286*H286,2)</f>
        <v>0</v>
      </c>
      <c r="K286" s="234" t="s">
        <v>1</v>
      </c>
      <c r="L286" s="239"/>
      <c r="M286" s="240" t="s">
        <v>1</v>
      </c>
      <c r="N286" s="241" t="s">
        <v>41</v>
      </c>
      <c r="O286" s="71"/>
      <c r="P286" s="190">
        <f>O286*H286</f>
        <v>0</v>
      </c>
      <c r="Q286" s="190">
        <v>2.9999999999999997E-4</v>
      </c>
      <c r="R286" s="190">
        <f>Q286*H286</f>
        <v>1.1936099999999998E-2</v>
      </c>
      <c r="S286" s="190">
        <v>0</v>
      </c>
      <c r="T286" s="191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92" t="s">
        <v>288</v>
      </c>
      <c r="AT286" s="192" t="s">
        <v>316</v>
      </c>
      <c r="AU286" s="192" t="s">
        <v>83</v>
      </c>
      <c r="AY286" s="17" t="s">
        <v>126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7" t="s">
        <v>81</v>
      </c>
      <c r="BK286" s="193">
        <f>ROUND(I286*H286,2)</f>
        <v>0</v>
      </c>
      <c r="BL286" s="17" t="s">
        <v>220</v>
      </c>
      <c r="BM286" s="192" t="s">
        <v>526</v>
      </c>
    </row>
    <row r="287" spans="1:65" s="13" customFormat="1" ht="10.199999999999999">
      <c r="B287" s="194"/>
      <c r="C287" s="195"/>
      <c r="D287" s="196" t="s">
        <v>139</v>
      </c>
      <c r="E287" s="195"/>
      <c r="F287" s="198" t="s">
        <v>527</v>
      </c>
      <c r="G287" s="195"/>
      <c r="H287" s="199">
        <v>39.786999999999999</v>
      </c>
      <c r="I287" s="200"/>
      <c r="J287" s="195"/>
      <c r="K287" s="195"/>
      <c r="L287" s="201"/>
      <c r="M287" s="202"/>
      <c r="N287" s="203"/>
      <c r="O287" s="203"/>
      <c r="P287" s="203"/>
      <c r="Q287" s="203"/>
      <c r="R287" s="203"/>
      <c r="S287" s="203"/>
      <c r="T287" s="204"/>
      <c r="AT287" s="205" t="s">
        <v>139</v>
      </c>
      <c r="AU287" s="205" t="s">
        <v>83</v>
      </c>
      <c r="AV287" s="13" t="s">
        <v>83</v>
      </c>
      <c r="AW287" s="13" t="s">
        <v>4</v>
      </c>
      <c r="AX287" s="13" t="s">
        <v>81</v>
      </c>
      <c r="AY287" s="205" t="s">
        <v>126</v>
      </c>
    </row>
    <row r="288" spans="1:65" s="2" customFormat="1" ht="16.5" customHeight="1">
      <c r="A288" s="34"/>
      <c r="B288" s="35"/>
      <c r="C288" s="181" t="s">
        <v>528</v>
      </c>
      <c r="D288" s="181" t="s">
        <v>129</v>
      </c>
      <c r="E288" s="182" t="s">
        <v>529</v>
      </c>
      <c r="F288" s="183" t="s">
        <v>530</v>
      </c>
      <c r="G288" s="184" t="s">
        <v>132</v>
      </c>
      <c r="H288" s="185">
        <v>84.5</v>
      </c>
      <c r="I288" s="186"/>
      <c r="J288" s="187">
        <f>ROUND(I288*H288,2)</f>
        <v>0</v>
      </c>
      <c r="K288" s="183" t="s">
        <v>133</v>
      </c>
      <c r="L288" s="39"/>
      <c r="M288" s="188" t="s">
        <v>1</v>
      </c>
      <c r="N288" s="189" t="s">
        <v>41</v>
      </c>
      <c r="O288" s="71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92" t="s">
        <v>220</v>
      </c>
      <c r="AT288" s="192" t="s">
        <v>129</v>
      </c>
      <c r="AU288" s="192" t="s">
        <v>83</v>
      </c>
      <c r="AY288" s="17" t="s">
        <v>126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7" t="s">
        <v>81</v>
      </c>
      <c r="BK288" s="193">
        <f>ROUND(I288*H288,2)</f>
        <v>0</v>
      </c>
      <c r="BL288" s="17" t="s">
        <v>220</v>
      </c>
      <c r="BM288" s="192" t="s">
        <v>531</v>
      </c>
    </row>
    <row r="289" spans="1:65" s="2" customFormat="1" ht="24.15" customHeight="1">
      <c r="A289" s="34"/>
      <c r="B289" s="35"/>
      <c r="C289" s="181" t="s">
        <v>532</v>
      </c>
      <c r="D289" s="181" t="s">
        <v>129</v>
      </c>
      <c r="E289" s="182" t="s">
        <v>533</v>
      </c>
      <c r="F289" s="183" t="s">
        <v>534</v>
      </c>
      <c r="G289" s="184" t="s">
        <v>421</v>
      </c>
      <c r="H289" s="231"/>
      <c r="I289" s="186"/>
      <c r="J289" s="187">
        <f>ROUND(I289*H289,2)</f>
        <v>0</v>
      </c>
      <c r="K289" s="183" t="s">
        <v>133</v>
      </c>
      <c r="L289" s="39"/>
      <c r="M289" s="188" t="s">
        <v>1</v>
      </c>
      <c r="N289" s="189" t="s">
        <v>41</v>
      </c>
      <c r="O289" s="71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92" t="s">
        <v>220</v>
      </c>
      <c r="AT289" s="192" t="s">
        <v>129</v>
      </c>
      <c r="AU289" s="192" t="s">
        <v>83</v>
      </c>
      <c r="AY289" s="17" t="s">
        <v>126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7" t="s">
        <v>81</v>
      </c>
      <c r="BK289" s="193">
        <f>ROUND(I289*H289,2)</f>
        <v>0</v>
      </c>
      <c r="BL289" s="17" t="s">
        <v>220</v>
      </c>
      <c r="BM289" s="192" t="s">
        <v>535</v>
      </c>
    </row>
    <row r="290" spans="1:65" s="12" customFormat="1" ht="22.8" customHeight="1">
      <c r="B290" s="165"/>
      <c r="C290" s="166"/>
      <c r="D290" s="167" t="s">
        <v>75</v>
      </c>
      <c r="E290" s="179" t="s">
        <v>536</v>
      </c>
      <c r="F290" s="179" t="s">
        <v>537</v>
      </c>
      <c r="G290" s="166"/>
      <c r="H290" s="166"/>
      <c r="I290" s="169"/>
      <c r="J290" s="180">
        <f>BK290</f>
        <v>0</v>
      </c>
      <c r="K290" s="166"/>
      <c r="L290" s="171"/>
      <c r="M290" s="172"/>
      <c r="N290" s="173"/>
      <c r="O290" s="173"/>
      <c r="P290" s="174">
        <f>SUM(P291:P303)</f>
        <v>0</v>
      </c>
      <c r="Q290" s="173"/>
      <c r="R290" s="174">
        <f>SUM(R291:R303)</f>
        <v>7.7669020000000005E-2</v>
      </c>
      <c r="S290" s="173"/>
      <c r="T290" s="175">
        <f>SUM(T291:T303)</f>
        <v>0</v>
      </c>
      <c r="AR290" s="176" t="s">
        <v>83</v>
      </c>
      <c r="AT290" s="177" t="s">
        <v>75</v>
      </c>
      <c r="AU290" s="177" t="s">
        <v>81</v>
      </c>
      <c r="AY290" s="176" t="s">
        <v>126</v>
      </c>
      <c r="BK290" s="178">
        <f>SUM(BK291:BK303)</f>
        <v>0</v>
      </c>
    </row>
    <row r="291" spans="1:65" s="2" customFormat="1" ht="24.15" customHeight="1">
      <c r="A291" s="34"/>
      <c r="B291" s="35"/>
      <c r="C291" s="181" t="s">
        <v>538</v>
      </c>
      <c r="D291" s="181" t="s">
        <v>129</v>
      </c>
      <c r="E291" s="182" t="s">
        <v>539</v>
      </c>
      <c r="F291" s="183" t="s">
        <v>540</v>
      </c>
      <c r="G291" s="184" t="s">
        <v>132</v>
      </c>
      <c r="H291" s="185">
        <v>157.738</v>
      </c>
      <c r="I291" s="186"/>
      <c r="J291" s="187">
        <f>ROUND(I291*H291,2)</f>
        <v>0</v>
      </c>
      <c r="K291" s="183" t="s">
        <v>133</v>
      </c>
      <c r="L291" s="39"/>
      <c r="M291" s="188" t="s">
        <v>1</v>
      </c>
      <c r="N291" s="189" t="s">
        <v>41</v>
      </c>
      <c r="O291" s="71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92" t="s">
        <v>220</v>
      </c>
      <c r="AT291" s="192" t="s">
        <v>129</v>
      </c>
      <c r="AU291" s="192" t="s">
        <v>83</v>
      </c>
      <c r="AY291" s="17" t="s">
        <v>126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7" t="s">
        <v>81</v>
      </c>
      <c r="BK291" s="193">
        <f>ROUND(I291*H291,2)</f>
        <v>0</v>
      </c>
      <c r="BL291" s="17" t="s">
        <v>220</v>
      </c>
      <c r="BM291" s="192" t="s">
        <v>541</v>
      </c>
    </row>
    <row r="292" spans="1:65" s="2" customFormat="1" ht="24.15" customHeight="1">
      <c r="A292" s="34"/>
      <c r="B292" s="35"/>
      <c r="C292" s="181" t="s">
        <v>542</v>
      </c>
      <c r="D292" s="181" t="s">
        <v>129</v>
      </c>
      <c r="E292" s="182" t="s">
        <v>543</v>
      </c>
      <c r="F292" s="183" t="s">
        <v>544</v>
      </c>
      <c r="G292" s="184" t="s">
        <v>171</v>
      </c>
      <c r="H292" s="185">
        <v>37.74</v>
      </c>
      <c r="I292" s="186"/>
      <c r="J292" s="187">
        <f>ROUND(I292*H292,2)</f>
        <v>0</v>
      </c>
      <c r="K292" s="183" t="s">
        <v>133</v>
      </c>
      <c r="L292" s="39"/>
      <c r="M292" s="188" t="s">
        <v>1</v>
      </c>
      <c r="N292" s="189" t="s">
        <v>41</v>
      </c>
      <c r="O292" s="71"/>
      <c r="P292" s="190">
        <f>O292*H292</f>
        <v>0</v>
      </c>
      <c r="Q292" s="190">
        <v>1.0000000000000001E-5</v>
      </c>
      <c r="R292" s="190">
        <f>Q292*H292</f>
        <v>3.7740000000000007E-4</v>
      </c>
      <c r="S292" s="190">
        <v>0</v>
      </c>
      <c r="T292" s="191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92" t="s">
        <v>220</v>
      </c>
      <c r="AT292" s="192" t="s">
        <v>129</v>
      </c>
      <c r="AU292" s="192" t="s">
        <v>83</v>
      </c>
      <c r="AY292" s="17" t="s">
        <v>126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7" t="s">
        <v>81</v>
      </c>
      <c r="BK292" s="193">
        <f>ROUND(I292*H292,2)</f>
        <v>0</v>
      </c>
      <c r="BL292" s="17" t="s">
        <v>220</v>
      </c>
      <c r="BM292" s="192" t="s">
        <v>545</v>
      </c>
    </row>
    <row r="293" spans="1:65" s="13" customFormat="1" ht="10.199999999999999">
      <c r="B293" s="194"/>
      <c r="C293" s="195"/>
      <c r="D293" s="196" t="s">
        <v>139</v>
      </c>
      <c r="E293" s="197" t="s">
        <v>1</v>
      </c>
      <c r="F293" s="198" t="s">
        <v>517</v>
      </c>
      <c r="G293" s="195"/>
      <c r="H293" s="199">
        <v>37.74</v>
      </c>
      <c r="I293" s="200"/>
      <c r="J293" s="195"/>
      <c r="K293" s="195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139</v>
      </c>
      <c r="AU293" s="205" t="s">
        <v>83</v>
      </c>
      <c r="AV293" s="13" t="s">
        <v>83</v>
      </c>
      <c r="AW293" s="13" t="s">
        <v>32</v>
      </c>
      <c r="AX293" s="13" t="s">
        <v>81</v>
      </c>
      <c r="AY293" s="205" t="s">
        <v>126</v>
      </c>
    </row>
    <row r="294" spans="1:65" s="2" customFormat="1" ht="24.15" customHeight="1">
      <c r="A294" s="34"/>
      <c r="B294" s="35"/>
      <c r="C294" s="181" t="s">
        <v>546</v>
      </c>
      <c r="D294" s="181" t="s">
        <v>129</v>
      </c>
      <c r="E294" s="182" t="s">
        <v>547</v>
      </c>
      <c r="F294" s="183" t="s">
        <v>548</v>
      </c>
      <c r="G294" s="184" t="s">
        <v>132</v>
      </c>
      <c r="H294" s="185">
        <v>157.738</v>
      </c>
      <c r="I294" s="186"/>
      <c r="J294" s="187">
        <f>ROUND(I294*H294,2)</f>
        <v>0</v>
      </c>
      <c r="K294" s="183" t="s">
        <v>133</v>
      </c>
      <c r="L294" s="39"/>
      <c r="M294" s="188" t="s">
        <v>1</v>
      </c>
      <c r="N294" s="189" t="s">
        <v>41</v>
      </c>
      <c r="O294" s="71"/>
      <c r="P294" s="190">
        <f>O294*H294</f>
        <v>0</v>
      </c>
      <c r="Q294" s="190">
        <v>2.0000000000000001E-4</v>
      </c>
      <c r="R294" s="190">
        <f>Q294*H294</f>
        <v>3.1547600000000002E-2</v>
      </c>
      <c r="S294" s="190">
        <v>0</v>
      </c>
      <c r="T294" s="191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2" t="s">
        <v>220</v>
      </c>
      <c r="AT294" s="192" t="s">
        <v>129</v>
      </c>
      <c r="AU294" s="192" t="s">
        <v>83</v>
      </c>
      <c r="AY294" s="17" t="s">
        <v>126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7" t="s">
        <v>81</v>
      </c>
      <c r="BK294" s="193">
        <f>ROUND(I294*H294,2)</f>
        <v>0</v>
      </c>
      <c r="BL294" s="17" t="s">
        <v>220</v>
      </c>
      <c r="BM294" s="192" t="s">
        <v>549</v>
      </c>
    </row>
    <row r="295" spans="1:65" s="2" customFormat="1" ht="24.15" customHeight="1">
      <c r="A295" s="34"/>
      <c r="B295" s="35"/>
      <c r="C295" s="181" t="s">
        <v>550</v>
      </c>
      <c r="D295" s="181" t="s">
        <v>129</v>
      </c>
      <c r="E295" s="182" t="s">
        <v>551</v>
      </c>
      <c r="F295" s="183" t="s">
        <v>552</v>
      </c>
      <c r="G295" s="184" t="s">
        <v>132</v>
      </c>
      <c r="H295" s="185">
        <v>157.738</v>
      </c>
      <c r="I295" s="186"/>
      <c r="J295" s="187">
        <f>ROUND(I295*H295,2)</f>
        <v>0</v>
      </c>
      <c r="K295" s="183" t="s">
        <v>133</v>
      </c>
      <c r="L295" s="39"/>
      <c r="M295" s="188" t="s">
        <v>1</v>
      </c>
      <c r="N295" s="189" t="s">
        <v>41</v>
      </c>
      <c r="O295" s="71"/>
      <c r="P295" s="190">
        <f>O295*H295</f>
        <v>0</v>
      </c>
      <c r="Q295" s="190">
        <v>2.9E-4</v>
      </c>
      <c r="R295" s="190">
        <f>Q295*H295</f>
        <v>4.5744020000000003E-2</v>
      </c>
      <c r="S295" s="190">
        <v>0</v>
      </c>
      <c r="T295" s="191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92" t="s">
        <v>220</v>
      </c>
      <c r="AT295" s="192" t="s">
        <v>129</v>
      </c>
      <c r="AU295" s="192" t="s">
        <v>83</v>
      </c>
      <c r="AY295" s="17" t="s">
        <v>126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7" t="s">
        <v>81</v>
      </c>
      <c r="BK295" s="193">
        <f>ROUND(I295*H295,2)</f>
        <v>0</v>
      </c>
      <c r="BL295" s="17" t="s">
        <v>220</v>
      </c>
      <c r="BM295" s="192" t="s">
        <v>553</v>
      </c>
    </row>
    <row r="296" spans="1:65" s="2" customFormat="1" ht="67.2">
      <c r="A296" s="34"/>
      <c r="B296" s="35"/>
      <c r="C296" s="36"/>
      <c r="D296" s="196" t="s">
        <v>151</v>
      </c>
      <c r="E296" s="36"/>
      <c r="F296" s="227" t="s">
        <v>554</v>
      </c>
      <c r="G296" s="36"/>
      <c r="H296" s="36"/>
      <c r="I296" s="228"/>
      <c r="J296" s="36"/>
      <c r="K296" s="36"/>
      <c r="L296" s="39"/>
      <c r="M296" s="229"/>
      <c r="N296" s="230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151</v>
      </c>
      <c r="AU296" s="17" t="s">
        <v>83</v>
      </c>
    </row>
    <row r="297" spans="1:65" s="13" customFormat="1" ht="10.199999999999999">
      <c r="B297" s="194"/>
      <c r="C297" s="195"/>
      <c r="D297" s="196" t="s">
        <v>139</v>
      </c>
      <c r="E297" s="197" t="s">
        <v>1</v>
      </c>
      <c r="F297" s="198" t="s">
        <v>555</v>
      </c>
      <c r="G297" s="195"/>
      <c r="H297" s="199">
        <v>143.41200000000001</v>
      </c>
      <c r="I297" s="200"/>
      <c r="J297" s="195"/>
      <c r="K297" s="195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139</v>
      </c>
      <c r="AU297" s="205" t="s">
        <v>83</v>
      </c>
      <c r="AV297" s="13" t="s">
        <v>83</v>
      </c>
      <c r="AW297" s="13" t="s">
        <v>32</v>
      </c>
      <c r="AX297" s="13" t="s">
        <v>76</v>
      </c>
      <c r="AY297" s="205" t="s">
        <v>126</v>
      </c>
    </row>
    <row r="298" spans="1:65" s="13" customFormat="1" ht="10.199999999999999">
      <c r="B298" s="194"/>
      <c r="C298" s="195"/>
      <c r="D298" s="196" t="s">
        <v>139</v>
      </c>
      <c r="E298" s="197" t="s">
        <v>1</v>
      </c>
      <c r="F298" s="198" t="s">
        <v>556</v>
      </c>
      <c r="G298" s="195"/>
      <c r="H298" s="199">
        <v>10.722</v>
      </c>
      <c r="I298" s="200"/>
      <c r="J298" s="195"/>
      <c r="K298" s="195"/>
      <c r="L298" s="201"/>
      <c r="M298" s="202"/>
      <c r="N298" s="203"/>
      <c r="O298" s="203"/>
      <c r="P298" s="203"/>
      <c r="Q298" s="203"/>
      <c r="R298" s="203"/>
      <c r="S298" s="203"/>
      <c r="T298" s="204"/>
      <c r="AT298" s="205" t="s">
        <v>139</v>
      </c>
      <c r="AU298" s="205" t="s">
        <v>83</v>
      </c>
      <c r="AV298" s="13" t="s">
        <v>83</v>
      </c>
      <c r="AW298" s="13" t="s">
        <v>32</v>
      </c>
      <c r="AX298" s="13" t="s">
        <v>76</v>
      </c>
      <c r="AY298" s="205" t="s">
        <v>126</v>
      </c>
    </row>
    <row r="299" spans="1:65" s="13" customFormat="1" ht="10.199999999999999">
      <c r="B299" s="194"/>
      <c r="C299" s="195"/>
      <c r="D299" s="196" t="s">
        <v>139</v>
      </c>
      <c r="E299" s="197" t="s">
        <v>1</v>
      </c>
      <c r="F299" s="198" t="s">
        <v>557</v>
      </c>
      <c r="G299" s="195"/>
      <c r="H299" s="199">
        <v>1.9159999999999999</v>
      </c>
      <c r="I299" s="200"/>
      <c r="J299" s="195"/>
      <c r="K299" s="195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139</v>
      </c>
      <c r="AU299" s="205" t="s">
        <v>83</v>
      </c>
      <c r="AV299" s="13" t="s">
        <v>83</v>
      </c>
      <c r="AW299" s="13" t="s">
        <v>32</v>
      </c>
      <c r="AX299" s="13" t="s">
        <v>76</v>
      </c>
      <c r="AY299" s="205" t="s">
        <v>126</v>
      </c>
    </row>
    <row r="300" spans="1:65" s="13" customFormat="1" ht="10.199999999999999">
      <c r="B300" s="194"/>
      <c r="C300" s="195"/>
      <c r="D300" s="196" t="s">
        <v>139</v>
      </c>
      <c r="E300" s="197" t="s">
        <v>1</v>
      </c>
      <c r="F300" s="198" t="s">
        <v>558</v>
      </c>
      <c r="G300" s="195"/>
      <c r="H300" s="199">
        <v>1.6879999999999999</v>
      </c>
      <c r="I300" s="200"/>
      <c r="J300" s="195"/>
      <c r="K300" s="195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139</v>
      </c>
      <c r="AU300" s="205" t="s">
        <v>83</v>
      </c>
      <c r="AV300" s="13" t="s">
        <v>83</v>
      </c>
      <c r="AW300" s="13" t="s">
        <v>32</v>
      </c>
      <c r="AX300" s="13" t="s">
        <v>76</v>
      </c>
      <c r="AY300" s="205" t="s">
        <v>126</v>
      </c>
    </row>
    <row r="301" spans="1:65" s="15" customFormat="1" ht="10.199999999999999">
      <c r="B301" s="216"/>
      <c r="C301" s="217"/>
      <c r="D301" s="196" t="s">
        <v>139</v>
      </c>
      <c r="E301" s="218" t="s">
        <v>1</v>
      </c>
      <c r="F301" s="219" t="s">
        <v>146</v>
      </c>
      <c r="G301" s="217"/>
      <c r="H301" s="220">
        <v>157.738</v>
      </c>
      <c r="I301" s="221"/>
      <c r="J301" s="217"/>
      <c r="K301" s="217"/>
      <c r="L301" s="222"/>
      <c r="M301" s="223"/>
      <c r="N301" s="224"/>
      <c r="O301" s="224"/>
      <c r="P301" s="224"/>
      <c r="Q301" s="224"/>
      <c r="R301" s="224"/>
      <c r="S301" s="224"/>
      <c r="T301" s="225"/>
      <c r="AT301" s="226" t="s">
        <v>139</v>
      </c>
      <c r="AU301" s="226" t="s">
        <v>83</v>
      </c>
      <c r="AV301" s="15" t="s">
        <v>134</v>
      </c>
      <c r="AW301" s="15" t="s">
        <v>32</v>
      </c>
      <c r="AX301" s="15" t="s">
        <v>81</v>
      </c>
      <c r="AY301" s="226" t="s">
        <v>126</v>
      </c>
    </row>
    <row r="302" spans="1:65" s="2" customFormat="1" ht="24.15" customHeight="1">
      <c r="A302" s="34"/>
      <c r="B302" s="35"/>
      <c r="C302" s="181" t="s">
        <v>559</v>
      </c>
      <c r="D302" s="181" t="s">
        <v>129</v>
      </c>
      <c r="E302" s="182" t="s">
        <v>560</v>
      </c>
      <c r="F302" s="183" t="s">
        <v>561</v>
      </c>
      <c r="G302" s="184" t="s">
        <v>132</v>
      </c>
      <c r="H302" s="185">
        <v>17</v>
      </c>
      <c r="I302" s="186"/>
      <c r="J302" s="187">
        <f>ROUND(I302*H302,2)</f>
        <v>0</v>
      </c>
      <c r="K302" s="183" t="s">
        <v>1</v>
      </c>
      <c r="L302" s="39"/>
      <c r="M302" s="188" t="s">
        <v>1</v>
      </c>
      <c r="N302" s="189" t="s">
        <v>41</v>
      </c>
      <c r="O302" s="71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2" t="s">
        <v>220</v>
      </c>
      <c r="AT302" s="192" t="s">
        <v>129</v>
      </c>
      <c r="AU302" s="192" t="s">
        <v>83</v>
      </c>
      <c r="AY302" s="17" t="s">
        <v>126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7" t="s">
        <v>81</v>
      </c>
      <c r="BK302" s="193">
        <f>ROUND(I302*H302,2)</f>
        <v>0</v>
      </c>
      <c r="BL302" s="17" t="s">
        <v>220</v>
      </c>
      <c r="BM302" s="192" t="s">
        <v>562</v>
      </c>
    </row>
    <row r="303" spans="1:65" s="2" customFormat="1" ht="67.2">
      <c r="A303" s="34"/>
      <c r="B303" s="35"/>
      <c r="C303" s="36"/>
      <c r="D303" s="196" t="s">
        <v>151</v>
      </c>
      <c r="E303" s="36"/>
      <c r="F303" s="227" t="s">
        <v>563</v>
      </c>
      <c r="G303" s="36"/>
      <c r="H303" s="36"/>
      <c r="I303" s="228"/>
      <c r="J303" s="36"/>
      <c r="K303" s="36"/>
      <c r="L303" s="39"/>
      <c r="M303" s="229"/>
      <c r="N303" s="230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151</v>
      </c>
      <c r="AU303" s="17" t="s">
        <v>83</v>
      </c>
    </row>
    <row r="304" spans="1:65" s="12" customFormat="1" ht="25.95" customHeight="1">
      <c r="B304" s="165"/>
      <c r="C304" s="166"/>
      <c r="D304" s="167" t="s">
        <v>75</v>
      </c>
      <c r="E304" s="168" t="s">
        <v>564</v>
      </c>
      <c r="F304" s="168" t="s">
        <v>565</v>
      </c>
      <c r="G304" s="166"/>
      <c r="H304" s="166"/>
      <c r="I304" s="169"/>
      <c r="J304" s="170">
        <f>BK304</f>
        <v>0</v>
      </c>
      <c r="K304" s="166"/>
      <c r="L304" s="171"/>
      <c r="M304" s="172"/>
      <c r="N304" s="173"/>
      <c r="O304" s="173"/>
      <c r="P304" s="174">
        <f>SUM(P305:P325)</f>
        <v>0</v>
      </c>
      <c r="Q304" s="173"/>
      <c r="R304" s="174">
        <f>SUM(R305:R325)</f>
        <v>0</v>
      </c>
      <c r="S304" s="173"/>
      <c r="T304" s="175">
        <f>SUM(T305:T325)</f>
        <v>0</v>
      </c>
      <c r="AR304" s="176" t="s">
        <v>83</v>
      </c>
      <c r="AT304" s="177" t="s">
        <v>75</v>
      </c>
      <c r="AU304" s="177" t="s">
        <v>76</v>
      </c>
      <c r="AY304" s="176" t="s">
        <v>126</v>
      </c>
      <c r="BK304" s="178">
        <f>SUM(BK305:BK325)</f>
        <v>0</v>
      </c>
    </row>
    <row r="305" spans="1:65" s="2" customFormat="1" ht="16.5" customHeight="1">
      <c r="A305" s="34"/>
      <c r="B305" s="35"/>
      <c r="C305" s="181" t="s">
        <v>566</v>
      </c>
      <c r="D305" s="181" t="s">
        <v>129</v>
      </c>
      <c r="E305" s="182" t="s">
        <v>567</v>
      </c>
      <c r="F305" s="183" t="s">
        <v>568</v>
      </c>
      <c r="G305" s="184" t="s">
        <v>569</v>
      </c>
      <c r="H305" s="185">
        <v>1</v>
      </c>
      <c r="I305" s="186"/>
      <c r="J305" s="187">
        <f>ROUND(I305*H305,2)</f>
        <v>0</v>
      </c>
      <c r="K305" s="183" t="s">
        <v>1</v>
      </c>
      <c r="L305" s="39"/>
      <c r="M305" s="188" t="s">
        <v>1</v>
      </c>
      <c r="N305" s="189" t="s">
        <v>41</v>
      </c>
      <c r="O305" s="71"/>
      <c r="P305" s="190">
        <f>O305*H305</f>
        <v>0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92" t="s">
        <v>220</v>
      </c>
      <c r="AT305" s="192" t="s">
        <v>129</v>
      </c>
      <c r="AU305" s="192" t="s">
        <v>81</v>
      </c>
      <c r="AY305" s="17" t="s">
        <v>126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7" t="s">
        <v>81</v>
      </c>
      <c r="BK305" s="193">
        <f>ROUND(I305*H305,2)</f>
        <v>0</v>
      </c>
      <c r="BL305" s="17" t="s">
        <v>220</v>
      </c>
      <c r="BM305" s="192" t="s">
        <v>570</v>
      </c>
    </row>
    <row r="306" spans="1:65" s="2" customFormat="1" ht="16.5" customHeight="1">
      <c r="A306" s="34"/>
      <c r="B306" s="35"/>
      <c r="C306" s="232" t="s">
        <v>571</v>
      </c>
      <c r="D306" s="232" t="s">
        <v>316</v>
      </c>
      <c r="E306" s="233" t="s">
        <v>572</v>
      </c>
      <c r="F306" s="234" t="s">
        <v>573</v>
      </c>
      <c r="G306" s="235" t="s">
        <v>386</v>
      </c>
      <c r="H306" s="236">
        <v>14</v>
      </c>
      <c r="I306" s="237"/>
      <c r="J306" s="238">
        <f>ROUND(I306*H306,2)</f>
        <v>0</v>
      </c>
      <c r="K306" s="234" t="s">
        <v>1</v>
      </c>
      <c r="L306" s="239"/>
      <c r="M306" s="240" t="s">
        <v>1</v>
      </c>
      <c r="N306" s="241" t="s">
        <v>41</v>
      </c>
      <c r="O306" s="71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92" t="s">
        <v>288</v>
      </c>
      <c r="AT306" s="192" t="s">
        <v>316</v>
      </c>
      <c r="AU306" s="192" t="s">
        <v>81</v>
      </c>
      <c r="AY306" s="17" t="s">
        <v>126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7" t="s">
        <v>81</v>
      </c>
      <c r="BK306" s="193">
        <f>ROUND(I306*H306,2)</f>
        <v>0</v>
      </c>
      <c r="BL306" s="17" t="s">
        <v>220</v>
      </c>
      <c r="BM306" s="192" t="s">
        <v>574</v>
      </c>
    </row>
    <row r="307" spans="1:65" s="2" customFormat="1" ht="19.2">
      <c r="A307" s="34"/>
      <c r="B307" s="35"/>
      <c r="C307" s="36"/>
      <c r="D307" s="196" t="s">
        <v>151</v>
      </c>
      <c r="E307" s="36"/>
      <c r="F307" s="227" t="s">
        <v>575</v>
      </c>
      <c r="G307" s="36"/>
      <c r="H307" s="36"/>
      <c r="I307" s="228"/>
      <c r="J307" s="36"/>
      <c r="K307" s="36"/>
      <c r="L307" s="39"/>
      <c r="M307" s="229"/>
      <c r="N307" s="230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151</v>
      </c>
      <c r="AU307" s="17" t="s">
        <v>81</v>
      </c>
    </row>
    <row r="308" spans="1:65" s="2" customFormat="1" ht="16.5" customHeight="1">
      <c r="A308" s="34"/>
      <c r="B308" s="35"/>
      <c r="C308" s="232" t="s">
        <v>576</v>
      </c>
      <c r="D308" s="232" t="s">
        <v>316</v>
      </c>
      <c r="E308" s="233" t="s">
        <v>577</v>
      </c>
      <c r="F308" s="234" t="s">
        <v>578</v>
      </c>
      <c r="G308" s="235" t="s">
        <v>386</v>
      </c>
      <c r="H308" s="236">
        <v>3</v>
      </c>
      <c r="I308" s="237"/>
      <c r="J308" s="238">
        <f>ROUND(I308*H308,2)</f>
        <v>0</v>
      </c>
      <c r="K308" s="234" t="s">
        <v>1</v>
      </c>
      <c r="L308" s="239"/>
      <c r="M308" s="240" t="s">
        <v>1</v>
      </c>
      <c r="N308" s="241" t="s">
        <v>41</v>
      </c>
      <c r="O308" s="71"/>
      <c r="P308" s="190">
        <f>O308*H308</f>
        <v>0</v>
      </c>
      <c r="Q308" s="190">
        <v>0</v>
      </c>
      <c r="R308" s="190">
        <f>Q308*H308</f>
        <v>0</v>
      </c>
      <c r="S308" s="190">
        <v>0</v>
      </c>
      <c r="T308" s="191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92" t="s">
        <v>288</v>
      </c>
      <c r="AT308" s="192" t="s">
        <v>316</v>
      </c>
      <c r="AU308" s="192" t="s">
        <v>81</v>
      </c>
      <c r="AY308" s="17" t="s">
        <v>126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7" t="s">
        <v>81</v>
      </c>
      <c r="BK308" s="193">
        <f>ROUND(I308*H308,2)</f>
        <v>0</v>
      </c>
      <c r="BL308" s="17" t="s">
        <v>220</v>
      </c>
      <c r="BM308" s="192" t="s">
        <v>579</v>
      </c>
    </row>
    <row r="309" spans="1:65" s="2" customFormat="1" ht="19.2">
      <c r="A309" s="34"/>
      <c r="B309" s="35"/>
      <c r="C309" s="36"/>
      <c r="D309" s="196" t="s">
        <v>151</v>
      </c>
      <c r="E309" s="36"/>
      <c r="F309" s="227" t="s">
        <v>575</v>
      </c>
      <c r="G309" s="36"/>
      <c r="H309" s="36"/>
      <c r="I309" s="228"/>
      <c r="J309" s="36"/>
      <c r="K309" s="36"/>
      <c r="L309" s="39"/>
      <c r="M309" s="229"/>
      <c r="N309" s="230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151</v>
      </c>
      <c r="AU309" s="17" t="s">
        <v>81</v>
      </c>
    </row>
    <row r="310" spans="1:65" s="2" customFormat="1" ht="16.5" customHeight="1">
      <c r="A310" s="34"/>
      <c r="B310" s="35"/>
      <c r="C310" s="232" t="s">
        <v>580</v>
      </c>
      <c r="D310" s="232" t="s">
        <v>316</v>
      </c>
      <c r="E310" s="233" t="s">
        <v>581</v>
      </c>
      <c r="F310" s="234" t="s">
        <v>582</v>
      </c>
      <c r="G310" s="235" t="s">
        <v>386</v>
      </c>
      <c r="H310" s="236">
        <v>1</v>
      </c>
      <c r="I310" s="237"/>
      <c r="J310" s="238">
        <f>ROUND(I310*H310,2)</f>
        <v>0</v>
      </c>
      <c r="K310" s="234" t="s">
        <v>1</v>
      </c>
      <c r="L310" s="239"/>
      <c r="M310" s="240" t="s">
        <v>1</v>
      </c>
      <c r="N310" s="241" t="s">
        <v>41</v>
      </c>
      <c r="O310" s="71"/>
      <c r="P310" s="190">
        <f>O310*H310</f>
        <v>0</v>
      </c>
      <c r="Q310" s="190">
        <v>0</v>
      </c>
      <c r="R310" s="190">
        <f>Q310*H310</f>
        <v>0</v>
      </c>
      <c r="S310" s="190">
        <v>0</v>
      </c>
      <c r="T310" s="191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92" t="s">
        <v>288</v>
      </c>
      <c r="AT310" s="192" t="s">
        <v>316</v>
      </c>
      <c r="AU310" s="192" t="s">
        <v>81</v>
      </c>
      <c r="AY310" s="17" t="s">
        <v>126</v>
      </c>
      <c r="BE310" s="193">
        <f>IF(N310="základní",J310,0)</f>
        <v>0</v>
      </c>
      <c r="BF310" s="193">
        <f>IF(N310="snížená",J310,0)</f>
        <v>0</v>
      </c>
      <c r="BG310" s="193">
        <f>IF(N310="zákl. přenesená",J310,0)</f>
        <v>0</v>
      </c>
      <c r="BH310" s="193">
        <f>IF(N310="sníž. přenesená",J310,0)</f>
        <v>0</v>
      </c>
      <c r="BI310" s="193">
        <f>IF(N310="nulová",J310,0)</f>
        <v>0</v>
      </c>
      <c r="BJ310" s="17" t="s">
        <v>81</v>
      </c>
      <c r="BK310" s="193">
        <f>ROUND(I310*H310,2)</f>
        <v>0</v>
      </c>
      <c r="BL310" s="17" t="s">
        <v>220</v>
      </c>
      <c r="BM310" s="192" t="s">
        <v>583</v>
      </c>
    </row>
    <row r="311" spans="1:65" s="2" customFormat="1" ht="19.2">
      <c r="A311" s="34"/>
      <c r="B311" s="35"/>
      <c r="C311" s="36"/>
      <c r="D311" s="196" t="s">
        <v>151</v>
      </c>
      <c r="E311" s="36"/>
      <c r="F311" s="227" t="s">
        <v>584</v>
      </c>
      <c r="G311" s="36"/>
      <c r="H311" s="36"/>
      <c r="I311" s="228"/>
      <c r="J311" s="36"/>
      <c r="K311" s="36"/>
      <c r="L311" s="39"/>
      <c r="M311" s="229"/>
      <c r="N311" s="230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151</v>
      </c>
      <c r="AU311" s="17" t="s">
        <v>81</v>
      </c>
    </row>
    <row r="312" spans="1:65" s="2" customFormat="1" ht="16.5" customHeight="1">
      <c r="A312" s="34"/>
      <c r="B312" s="35"/>
      <c r="C312" s="232" t="s">
        <v>585</v>
      </c>
      <c r="D312" s="232" t="s">
        <v>316</v>
      </c>
      <c r="E312" s="233" t="s">
        <v>586</v>
      </c>
      <c r="F312" s="234" t="s">
        <v>587</v>
      </c>
      <c r="G312" s="235" t="s">
        <v>386</v>
      </c>
      <c r="H312" s="236">
        <v>1</v>
      </c>
      <c r="I312" s="237"/>
      <c r="J312" s="238">
        <f>ROUND(I312*H312,2)</f>
        <v>0</v>
      </c>
      <c r="K312" s="234" t="s">
        <v>1</v>
      </c>
      <c r="L312" s="239"/>
      <c r="M312" s="240" t="s">
        <v>1</v>
      </c>
      <c r="N312" s="241" t="s">
        <v>41</v>
      </c>
      <c r="O312" s="71"/>
      <c r="P312" s="190">
        <f>O312*H312</f>
        <v>0</v>
      </c>
      <c r="Q312" s="190">
        <v>0</v>
      </c>
      <c r="R312" s="190">
        <f>Q312*H312</f>
        <v>0</v>
      </c>
      <c r="S312" s="190">
        <v>0</v>
      </c>
      <c r="T312" s="191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92" t="s">
        <v>288</v>
      </c>
      <c r="AT312" s="192" t="s">
        <v>316</v>
      </c>
      <c r="AU312" s="192" t="s">
        <v>81</v>
      </c>
      <c r="AY312" s="17" t="s">
        <v>126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7" t="s">
        <v>81</v>
      </c>
      <c r="BK312" s="193">
        <f>ROUND(I312*H312,2)</f>
        <v>0</v>
      </c>
      <c r="BL312" s="17" t="s">
        <v>220</v>
      </c>
      <c r="BM312" s="192" t="s">
        <v>588</v>
      </c>
    </row>
    <row r="313" spans="1:65" s="2" customFormat="1" ht="19.2">
      <c r="A313" s="34"/>
      <c r="B313" s="35"/>
      <c r="C313" s="36"/>
      <c r="D313" s="196" t="s">
        <v>151</v>
      </c>
      <c r="E313" s="36"/>
      <c r="F313" s="227" t="s">
        <v>589</v>
      </c>
      <c r="G313" s="36"/>
      <c r="H313" s="36"/>
      <c r="I313" s="228"/>
      <c r="J313" s="36"/>
      <c r="K313" s="36"/>
      <c r="L313" s="39"/>
      <c r="M313" s="229"/>
      <c r="N313" s="230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151</v>
      </c>
      <c r="AU313" s="17" t="s">
        <v>81</v>
      </c>
    </row>
    <row r="314" spans="1:65" s="2" customFormat="1" ht="16.5" customHeight="1">
      <c r="A314" s="34"/>
      <c r="B314" s="35"/>
      <c r="C314" s="232" t="s">
        <v>590</v>
      </c>
      <c r="D314" s="232" t="s">
        <v>316</v>
      </c>
      <c r="E314" s="233" t="s">
        <v>591</v>
      </c>
      <c r="F314" s="234" t="s">
        <v>592</v>
      </c>
      <c r="G314" s="235" t="s">
        <v>386</v>
      </c>
      <c r="H314" s="236">
        <v>35</v>
      </c>
      <c r="I314" s="237"/>
      <c r="J314" s="238">
        <f>ROUND(I314*H314,2)</f>
        <v>0</v>
      </c>
      <c r="K314" s="234" t="s">
        <v>1</v>
      </c>
      <c r="L314" s="239"/>
      <c r="M314" s="240" t="s">
        <v>1</v>
      </c>
      <c r="N314" s="241" t="s">
        <v>41</v>
      </c>
      <c r="O314" s="71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2" t="s">
        <v>288</v>
      </c>
      <c r="AT314" s="192" t="s">
        <v>316</v>
      </c>
      <c r="AU314" s="192" t="s">
        <v>81</v>
      </c>
      <c r="AY314" s="17" t="s">
        <v>126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7" t="s">
        <v>81</v>
      </c>
      <c r="BK314" s="193">
        <f>ROUND(I314*H314,2)</f>
        <v>0</v>
      </c>
      <c r="BL314" s="17" t="s">
        <v>220</v>
      </c>
      <c r="BM314" s="192" t="s">
        <v>593</v>
      </c>
    </row>
    <row r="315" spans="1:65" s="2" customFormat="1" ht="19.2">
      <c r="A315" s="34"/>
      <c r="B315" s="35"/>
      <c r="C315" s="36"/>
      <c r="D315" s="196" t="s">
        <v>151</v>
      </c>
      <c r="E315" s="36"/>
      <c r="F315" s="227" t="s">
        <v>594</v>
      </c>
      <c r="G315" s="36"/>
      <c r="H315" s="36"/>
      <c r="I315" s="228"/>
      <c r="J315" s="36"/>
      <c r="K315" s="36"/>
      <c r="L315" s="39"/>
      <c r="M315" s="229"/>
      <c r="N315" s="230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151</v>
      </c>
      <c r="AU315" s="17" t="s">
        <v>81</v>
      </c>
    </row>
    <row r="316" spans="1:65" s="2" customFormat="1" ht="16.5" customHeight="1">
      <c r="A316" s="34"/>
      <c r="B316" s="35"/>
      <c r="C316" s="232" t="s">
        <v>595</v>
      </c>
      <c r="D316" s="232" t="s">
        <v>316</v>
      </c>
      <c r="E316" s="233" t="s">
        <v>596</v>
      </c>
      <c r="F316" s="234" t="s">
        <v>597</v>
      </c>
      <c r="G316" s="235" t="s">
        <v>386</v>
      </c>
      <c r="H316" s="236">
        <v>2</v>
      </c>
      <c r="I316" s="237"/>
      <c r="J316" s="238">
        <f>ROUND(I316*H316,2)</f>
        <v>0</v>
      </c>
      <c r="K316" s="234" t="s">
        <v>1</v>
      </c>
      <c r="L316" s="239"/>
      <c r="M316" s="240" t="s">
        <v>1</v>
      </c>
      <c r="N316" s="241" t="s">
        <v>41</v>
      </c>
      <c r="O316" s="71"/>
      <c r="P316" s="190">
        <f>O316*H316</f>
        <v>0</v>
      </c>
      <c r="Q316" s="190">
        <v>0</v>
      </c>
      <c r="R316" s="190">
        <f>Q316*H316</f>
        <v>0</v>
      </c>
      <c r="S316" s="190">
        <v>0</v>
      </c>
      <c r="T316" s="191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92" t="s">
        <v>288</v>
      </c>
      <c r="AT316" s="192" t="s">
        <v>316</v>
      </c>
      <c r="AU316" s="192" t="s">
        <v>81</v>
      </c>
      <c r="AY316" s="17" t="s">
        <v>126</v>
      </c>
      <c r="BE316" s="193">
        <f>IF(N316="základní",J316,0)</f>
        <v>0</v>
      </c>
      <c r="BF316" s="193">
        <f>IF(N316="snížená",J316,0)</f>
        <v>0</v>
      </c>
      <c r="BG316" s="193">
        <f>IF(N316="zákl. přenesená",J316,0)</f>
        <v>0</v>
      </c>
      <c r="BH316" s="193">
        <f>IF(N316="sníž. přenesená",J316,0)</f>
        <v>0</v>
      </c>
      <c r="BI316" s="193">
        <f>IF(N316="nulová",J316,0)</f>
        <v>0</v>
      </c>
      <c r="BJ316" s="17" t="s">
        <v>81</v>
      </c>
      <c r="BK316" s="193">
        <f>ROUND(I316*H316,2)</f>
        <v>0</v>
      </c>
      <c r="BL316" s="17" t="s">
        <v>220</v>
      </c>
      <c r="BM316" s="192" t="s">
        <v>598</v>
      </c>
    </row>
    <row r="317" spans="1:65" s="2" customFormat="1" ht="19.2">
      <c r="A317" s="34"/>
      <c r="B317" s="35"/>
      <c r="C317" s="36"/>
      <c r="D317" s="196" t="s">
        <v>151</v>
      </c>
      <c r="E317" s="36"/>
      <c r="F317" s="227" t="s">
        <v>599</v>
      </c>
      <c r="G317" s="36"/>
      <c r="H317" s="36"/>
      <c r="I317" s="228"/>
      <c r="J317" s="36"/>
      <c r="K317" s="36"/>
      <c r="L317" s="39"/>
      <c r="M317" s="229"/>
      <c r="N317" s="230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151</v>
      </c>
      <c r="AU317" s="17" t="s">
        <v>81</v>
      </c>
    </row>
    <row r="318" spans="1:65" s="2" customFormat="1" ht="16.5" customHeight="1">
      <c r="A318" s="34"/>
      <c r="B318" s="35"/>
      <c r="C318" s="232" t="s">
        <v>600</v>
      </c>
      <c r="D318" s="232" t="s">
        <v>316</v>
      </c>
      <c r="E318" s="233" t="s">
        <v>601</v>
      </c>
      <c r="F318" s="234" t="s">
        <v>602</v>
      </c>
      <c r="G318" s="235" t="s">
        <v>386</v>
      </c>
      <c r="H318" s="236">
        <v>2</v>
      </c>
      <c r="I318" s="237"/>
      <c r="J318" s="238">
        <f>ROUND(I318*H318,2)</f>
        <v>0</v>
      </c>
      <c r="K318" s="234" t="s">
        <v>1</v>
      </c>
      <c r="L318" s="239"/>
      <c r="M318" s="240" t="s">
        <v>1</v>
      </c>
      <c r="N318" s="241" t="s">
        <v>41</v>
      </c>
      <c r="O318" s="71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2" t="s">
        <v>288</v>
      </c>
      <c r="AT318" s="192" t="s">
        <v>316</v>
      </c>
      <c r="AU318" s="192" t="s">
        <v>81</v>
      </c>
      <c r="AY318" s="17" t="s">
        <v>126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7" t="s">
        <v>81</v>
      </c>
      <c r="BK318" s="193">
        <f>ROUND(I318*H318,2)</f>
        <v>0</v>
      </c>
      <c r="BL318" s="17" t="s">
        <v>220</v>
      </c>
      <c r="BM318" s="192" t="s">
        <v>603</v>
      </c>
    </row>
    <row r="319" spans="1:65" s="2" customFormat="1" ht="19.2">
      <c r="A319" s="34"/>
      <c r="B319" s="35"/>
      <c r="C319" s="36"/>
      <c r="D319" s="196" t="s">
        <v>151</v>
      </c>
      <c r="E319" s="36"/>
      <c r="F319" s="227" t="s">
        <v>604</v>
      </c>
      <c r="G319" s="36"/>
      <c r="H319" s="36"/>
      <c r="I319" s="228"/>
      <c r="J319" s="36"/>
      <c r="K319" s="36"/>
      <c r="L319" s="39"/>
      <c r="M319" s="229"/>
      <c r="N319" s="230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151</v>
      </c>
      <c r="AU319" s="17" t="s">
        <v>81</v>
      </c>
    </row>
    <row r="320" spans="1:65" s="2" customFormat="1" ht="16.5" customHeight="1">
      <c r="A320" s="34"/>
      <c r="B320" s="35"/>
      <c r="C320" s="232" t="s">
        <v>605</v>
      </c>
      <c r="D320" s="232" t="s">
        <v>316</v>
      </c>
      <c r="E320" s="233" t="s">
        <v>606</v>
      </c>
      <c r="F320" s="234" t="s">
        <v>607</v>
      </c>
      <c r="G320" s="235" t="s">
        <v>386</v>
      </c>
      <c r="H320" s="236">
        <v>2</v>
      </c>
      <c r="I320" s="237"/>
      <c r="J320" s="238">
        <f>ROUND(I320*H320,2)</f>
        <v>0</v>
      </c>
      <c r="K320" s="234" t="s">
        <v>1</v>
      </c>
      <c r="L320" s="239"/>
      <c r="M320" s="240" t="s">
        <v>1</v>
      </c>
      <c r="N320" s="241" t="s">
        <v>41</v>
      </c>
      <c r="O320" s="71"/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2" t="s">
        <v>288</v>
      </c>
      <c r="AT320" s="192" t="s">
        <v>316</v>
      </c>
      <c r="AU320" s="192" t="s">
        <v>81</v>
      </c>
      <c r="AY320" s="17" t="s">
        <v>126</v>
      </c>
      <c r="BE320" s="193">
        <f>IF(N320="základní",J320,0)</f>
        <v>0</v>
      </c>
      <c r="BF320" s="193">
        <f>IF(N320="snížená",J320,0)</f>
        <v>0</v>
      </c>
      <c r="BG320" s="193">
        <f>IF(N320="zákl. přenesená",J320,0)</f>
        <v>0</v>
      </c>
      <c r="BH320" s="193">
        <f>IF(N320="sníž. přenesená",J320,0)</f>
        <v>0</v>
      </c>
      <c r="BI320" s="193">
        <f>IF(N320="nulová",J320,0)</f>
        <v>0</v>
      </c>
      <c r="BJ320" s="17" t="s">
        <v>81</v>
      </c>
      <c r="BK320" s="193">
        <f>ROUND(I320*H320,2)</f>
        <v>0</v>
      </c>
      <c r="BL320" s="17" t="s">
        <v>220</v>
      </c>
      <c r="BM320" s="192" t="s">
        <v>608</v>
      </c>
    </row>
    <row r="321" spans="1:65" s="2" customFormat="1" ht="19.2">
      <c r="A321" s="34"/>
      <c r="B321" s="35"/>
      <c r="C321" s="36"/>
      <c r="D321" s="196" t="s">
        <v>151</v>
      </c>
      <c r="E321" s="36"/>
      <c r="F321" s="227" t="s">
        <v>609</v>
      </c>
      <c r="G321" s="36"/>
      <c r="H321" s="36"/>
      <c r="I321" s="228"/>
      <c r="J321" s="36"/>
      <c r="K321" s="36"/>
      <c r="L321" s="39"/>
      <c r="M321" s="229"/>
      <c r="N321" s="230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151</v>
      </c>
      <c r="AU321" s="17" t="s">
        <v>81</v>
      </c>
    </row>
    <row r="322" spans="1:65" s="2" customFormat="1" ht="21.75" customHeight="1">
      <c r="A322" s="34"/>
      <c r="B322" s="35"/>
      <c r="C322" s="232" t="s">
        <v>610</v>
      </c>
      <c r="D322" s="232" t="s">
        <v>316</v>
      </c>
      <c r="E322" s="233" t="s">
        <v>611</v>
      </c>
      <c r="F322" s="234" t="s">
        <v>612</v>
      </c>
      <c r="G322" s="235" t="s">
        <v>386</v>
      </c>
      <c r="H322" s="236">
        <v>2</v>
      </c>
      <c r="I322" s="237"/>
      <c r="J322" s="238">
        <f>ROUND(I322*H322,2)</f>
        <v>0</v>
      </c>
      <c r="K322" s="234" t="s">
        <v>1</v>
      </c>
      <c r="L322" s="239"/>
      <c r="M322" s="240" t="s">
        <v>1</v>
      </c>
      <c r="N322" s="241" t="s">
        <v>41</v>
      </c>
      <c r="O322" s="71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2" t="s">
        <v>288</v>
      </c>
      <c r="AT322" s="192" t="s">
        <v>316</v>
      </c>
      <c r="AU322" s="192" t="s">
        <v>81</v>
      </c>
      <c r="AY322" s="17" t="s">
        <v>126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7" t="s">
        <v>81</v>
      </c>
      <c r="BK322" s="193">
        <f>ROUND(I322*H322,2)</f>
        <v>0</v>
      </c>
      <c r="BL322" s="17" t="s">
        <v>220</v>
      </c>
      <c r="BM322" s="192" t="s">
        <v>613</v>
      </c>
    </row>
    <row r="323" spans="1:65" s="2" customFormat="1" ht="19.2">
      <c r="A323" s="34"/>
      <c r="B323" s="35"/>
      <c r="C323" s="36"/>
      <c r="D323" s="196" t="s">
        <v>151</v>
      </c>
      <c r="E323" s="36"/>
      <c r="F323" s="227" t="s">
        <v>609</v>
      </c>
      <c r="G323" s="36"/>
      <c r="H323" s="36"/>
      <c r="I323" s="228"/>
      <c r="J323" s="36"/>
      <c r="K323" s="36"/>
      <c r="L323" s="39"/>
      <c r="M323" s="229"/>
      <c r="N323" s="230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151</v>
      </c>
      <c r="AU323" s="17" t="s">
        <v>81</v>
      </c>
    </row>
    <row r="324" spans="1:65" s="2" customFormat="1" ht="16.5" customHeight="1">
      <c r="A324" s="34"/>
      <c r="B324" s="35"/>
      <c r="C324" s="232" t="s">
        <v>614</v>
      </c>
      <c r="D324" s="232" t="s">
        <v>316</v>
      </c>
      <c r="E324" s="233" t="s">
        <v>615</v>
      </c>
      <c r="F324" s="234" t="s">
        <v>616</v>
      </c>
      <c r="G324" s="235" t="s">
        <v>386</v>
      </c>
      <c r="H324" s="236">
        <v>1</v>
      </c>
      <c r="I324" s="237"/>
      <c r="J324" s="238">
        <f>ROUND(I324*H324,2)</f>
        <v>0</v>
      </c>
      <c r="K324" s="234" t="s">
        <v>1</v>
      </c>
      <c r="L324" s="239"/>
      <c r="M324" s="240" t="s">
        <v>1</v>
      </c>
      <c r="N324" s="241" t="s">
        <v>41</v>
      </c>
      <c r="O324" s="71"/>
      <c r="P324" s="190">
        <f>O324*H324</f>
        <v>0</v>
      </c>
      <c r="Q324" s="190">
        <v>0</v>
      </c>
      <c r="R324" s="190">
        <f>Q324*H324</f>
        <v>0</v>
      </c>
      <c r="S324" s="190">
        <v>0</v>
      </c>
      <c r="T324" s="191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92" t="s">
        <v>288</v>
      </c>
      <c r="AT324" s="192" t="s">
        <v>316</v>
      </c>
      <c r="AU324" s="192" t="s">
        <v>81</v>
      </c>
      <c r="AY324" s="17" t="s">
        <v>126</v>
      </c>
      <c r="BE324" s="193">
        <f>IF(N324="základní",J324,0)</f>
        <v>0</v>
      </c>
      <c r="BF324" s="193">
        <f>IF(N324="snížená",J324,0)</f>
        <v>0</v>
      </c>
      <c r="BG324" s="193">
        <f>IF(N324="zákl. přenesená",J324,0)</f>
        <v>0</v>
      </c>
      <c r="BH324" s="193">
        <f>IF(N324="sníž. přenesená",J324,0)</f>
        <v>0</v>
      </c>
      <c r="BI324" s="193">
        <f>IF(N324="nulová",J324,0)</f>
        <v>0</v>
      </c>
      <c r="BJ324" s="17" t="s">
        <v>81</v>
      </c>
      <c r="BK324" s="193">
        <f>ROUND(I324*H324,2)</f>
        <v>0</v>
      </c>
      <c r="BL324" s="17" t="s">
        <v>220</v>
      </c>
      <c r="BM324" s="192" t="s">
        <v>617</v>
      </c>
    </row>
    <row r="325" spans="1:65" s="2" customFormat="1" ht="19.2">
      <c r="A325" s="34"/>
      <c r="B325" s="35"/>
      <c r="C325" s="36"/>
      <c r="D325" s="196" t="s">
        <v>151</v>
      </c>
      <c r="E325" s="36"/>
      <c r="F325" s="227" t="s">
        <v>618</v>
      </c>
      <c r="G325" s="36"/>
      <c r="H325" s="36"/>
      <c r="I325" s="228"/>
      <c r="J325" s="36"/>
      <c r="K325" s="36"/>
      <c r="L325" s="39"/>
      <c r="M325" s="229"/>
      <c r="N325" s="230"/>
      <c r="O325" s="71"/>
      <c r="P325" s="71"/>
      <c r="Q325" s="71"/>
      <c r="R325" s="71"/>
      <c r="S325" s="71"/>
      <c r="T325" s="72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7" t="s">
        <v>151</v>
      </c>
      <c r="AU325" s="17" t="s">
        <v>81</v>
      </c>
    </row>
    <row r="326" spans="1:65" s="12" customFormat="1" ht="25.95" customHeight="1">
      <c r="B326" s="165"/>
      <c r="C326" s="166"/>
      <c r="D326" s="167" t="s">
        <v>75</v>
      </c>
      <c r="E326" s="168" t="s">
        <v>76</v>
      </c>
      <c r="F326" s="168" t="s">
        <v>619</v>
      </c>
      <c r="G326" s="166"/>
      <c r="H326" s="166"/>
      <c r="I326" s="169"/>
      <c r="J326" s="170">
        <f>BK326</f>
        <v>0</v>
      </c>
      <c r="K326" s="166"/>
      <c r="L326" s="171"/>
      <c r="M326" s="172"/>
      <c r="N326" s="173"/>
      <c r="O326" s="173"/>
      <c r="P326" s="174">
        <f>SUM(P327:P337)</f>
        <v>0</v>
      </c>
      <c r="Q326" s="173"/>
      <c r="R326" s="174">
        <f>SUM(R327:R337)</f>
        <v>0</v>
      </c>
      <c r="S326" s="173"/>
      <c r="T326" s="175">
        <f>SUM(T327:T337)</f>
        <v>0</v>
      </c>
      <c r="AR326" s="176" t="s">
        <v>161</v>
      </c>
      <c r="AT326" s="177" t="s">
        <v>75</v>
      </c>
      <c r="AU326" s="177" t="s">
        <v>76</v>
      </c>
      <c r="AY326" s="176" t="s">
        <v>126</v>
      </c>
      <c r="BK326" s="178">
        <f>SUM(BK327:BK337)</f>
        <v>0</v>
      </c>
    </row>
    <row r="327" spans="1:65" s="2" customFormat="1" ht="16.5" customHeight="1">
      <c r="A327" s="34"/>
      <c r="B327" s="35"/>
      <c r="C327" s="181" t="s">
        <v>620</v>
      </c>
      <c r="D327" s="181" t="s">
        <v>129</v>
      </c>
      <c r="E327" s="182" t="s">
        <v>621</v>
      </c>
      <c r="F327" s="183" t="s">
        <v>622</v>
      </c>
      <c r="G327" s="184" t="s">
        <v>569</v>
      </c>
      <c r="H327" s="185">
        <v>1</v>
      </c>
      <c r="I327" s="186"/>
      <c r="J327" s="187">
        <f>ROUND(I327*H327,2)</f>
        <v>0</v>
      </c>
      <c r="K327" s="183" t="s">
        <v>1</v>
      </c>
      <c r="L327" s="39"/>
      <c r="M327" s="188" t="s">
        <v>1</v>
      </c>
      <c r="N327" s="189" t="s">
        <v>41</v>
      </c>
      <c r="O327" s="71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2" t="s">
        <v>623</v>
      </c>
      <c r="AT327" s="192" t="s">
        <v>129</v>
      </c>
      <c r="AU327" s="192" t="s">
        <v>81</v>
      </c>
      <c r="AY327" s="17" t="s">
        <v>126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7" t="s">
        <v>81</v>
      </c>
      <c r="BK327" s="193">
        <f>ROUND(I327*H327,2)</f>
        <v>0</v>
      </c>
      <c r="BL327" s="17" t="s">
        <v>623</v>
      </c>
      <c r="BM327" s="192" t="s">
        <v>624</v>
      </c>
    </row>
    <row r="328" spans="1:65" s="2" customFormat="1" ht="48">
      <c r="A328" s="34"/>
      <c r="B328" s="35"/>
      <c r="C328" s="36"/>
      <c r="D328" s="196" t="s">
        <v>151</v>
      </c>
      <c r="E328" s="36"/>
      <c r="F328" s="227" t="s">
        <v>625</v>
      </c>
      <c r="G328" s="36"/>
      <c r="H328" s="36"/>
      <c r="I328" s="228"/>
      <c r="J328" s="36"/>
      <c r="K328" s="36"/>
      <c r="L328" s="39"/>
      <c r="M328" s="229"/>
      <c r="N328" s="230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151</v>
      </c>
      <c r="AU328" s="17" t="s">
        <v>81</v>
      </c>
    </row>
    <row r="329" spans="1:65" s="2" customFormat="1" ht="24.15" customHeight="1">
      <c r="A329" s="34"/>
      <c r="B329" s="35"/>
      <c r="C329" s="181" t="s">
        <v>626</v>
      </c>
      <c r="D329" s="181" t="s">
        <v>129</v>
      </c>
      <c r="E329" s="182" t="s">
        <v>627</v>
      </c>
      <c r="F329" s="183" t="s">
        <v>628</v>
      </c>
      <c r="G329" s="184" t="s">
        <v>569</v>
      </c>
      <c r="H329" s="185">
        <v>1</v>
      </c>
      <c r="I329" s="186"/>
      <c r="J329" s="187">
        <f>ROUND(I329*H329,2)</f>
        <v>0</v>
      </c>
      <c r="K329" s="183" t="s">
        <v>1</v>
      </c>
      <c r="L329" s="39"/>
      <c r="M329" s="188" t="s">
        <v>1</v>
      </c>
      <c r="N329" s="189" t="s">
        <v>41</v>
      </c>
      <c r="O329" s="71"/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2" t="s">
        <v>623</v>
      </c>
      <c r="AT329" s="192" t="s">
        <v>129</v>
      </c>
      <c r="AU329" s="192" t="s">
        <v>81</v>
      </c>
      <c r="AY329" s="17" t="s">
        <v>126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7" t="s">
        <v>81</v>
      </c>
      <c r="BK329" s="193">
        <f>ROUND(I329*H329,2)</f>
        <v>0</v>
      </c>
      <c r="BL329" s="17" t="s">
        <v>623</v>
      </c>
      <c r="BM329" s="192" t="s">
        <v>629</v>
      </c>
    </row>
    <row r="330" spans="1:65" s="2" customFormat="1" ht="57.6">
      <c r="A330" s="34"/>
      <c r="B330" s="35"/>
      <c r="C330" s="36"/>
      <c r="D330" s="196" t="s">
        <v>151</v>
      </c>
      <c r="E330" s="36"/>
      <c r="F330" s="227" t="s">
        <v>630</v>
      </c>
      <c r="G330" s="36"/>
      <c r="H330" s="36"/>
      <c r="I330" s="228"/>
      <c r="J330" s="36"/>
      <c r="K330" s="36"/>
      <c r="L330" s="39"/>
      <c r="M330" s="229"/>
      <c r="N330" s="230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151</v>
      </c>
      <c r="AU330" s="17" t="s">
        <v>81</v>
      </c>
    </row>
    <row r="331" spans="1:65" s="2" customFormat="1" ht="16.5" customHeight="1">
      <c r="A331" s="34"/>
      <c r="B331" s="35"/>
      <c r="C331" s="181" t="s">
        <v>631</v>
      </c>
      <c r="D331" s="181" t="s">
        <v>129</v>
      </c>
      <c r="E331" s="182" t="s">
        <v>632</v>
      </c>
      <c r="F331" s="183" t="s">
        <v>633</v>
      </c>
      <c r="G331" s="184" t="s">
        <v>569</v>
      </c>
      <c r="H331" s="185">
        <v>1</v>
      </c>
      <c r="I331" s="186"/>
      <c r="J331" s="187">
        <f>ROUND(I331*H331,2)</f>
        <v>0</v>
      </c>
      <c r="K331" s="183" t="s">
        <v>1</v>
      </c>
      <c r="L331" s="39"/>
      <c r="M331" s="188" t="s">
        <v>1</v>
      </c>
      <c r="N331" s="189" t="s">
        <v>41</v>
      </c>
      <c r="O331" s="71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2" t="s">
        <v>623</v>
      </c>
      <c r="AT331" s="192" t="s">
        <v>129</v>
      </c>
      <c r="AU331" s="192" t="s">
        <v>81</v>
      </c>
      <c r="AY331" s="17" t="s">
        <v>126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7" t="s">
        <v>81</v>
      </c>
      <c r="BK331" s="193">
        <f>ROUND(I331*H331,2)</f>
        <v>0</v>
      </c>
      <c r="BL331" s="17" t="s">
        <v>623</v>
      </c>
      <c r="BM331" s="192" t="s">
        <v>634</v>
      </c>
    </row>
    <row r="332" spans="1:65" s="2" customFormat="1" ht="57.6">
      <c r="A332" s="34"/>
      <c r="B332" s="35"/>
      <c r="C332" s="36"/>
      <c r="D332" s="196" t="s">
        <v>151</v>
      </c>
      <c r="E332" s="36"/>
      <c r="F332" s="227" t="s">
        <v>635</v>
      </c>
      <c r="G332" s="36"/>
      <c r="H332" s="36"/>
      <c r="I332" s="228"/>
      <c r="J332" s="36"/>
      <c r="K332" s="36"/>
      <c r="L332" s="39"/>
      <c r="M332" s="229"/>
      <c r="N332" s="230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151</v>
      </c>
      <c r="AU332" s="17" t="s">
        <v>81</v>
      </c>
    </row>
    <row r="333" spans="1:65" s="2" customFormat="1" ht="21.75" customHeight="1">
      <c r="A333" s="34"/>
      <c r="B333" s="35"/>
      <c r="C333" s="181" t="s">
        <v>636</v>
      </c>
      <c r="D333" s="181" t="s">
        <v>129</v>
      </c>
      <c r="E333" s="182" t="s">
        <v>637</v>
      </c>
      <c r="F333" s="183" t="s">
        <v>638</v>
      </c>
      <c r="G333" s="184" t="s">
        <v>569</v>
      </c>
      <c r="H333" s="185">
        <v>1</v>
      </c>
      <c r="I333" s="186"/>
      <c r="J333" s="187">
        <f>ROUND(I333*H333,2)</f>
        <v>0</v>
      </c>
      <c r="K333" s="183" t="s">
        <v>1</v>
      </c>
      <c r="L333" s="39"/>
      <c r="M333" s="188" t="s">
        <v>1</v>
      </c>
      <c r="N333" s="189" t="s">
        <v>41</v>
      </c>
      <c r="O333" s="71"/>
      <c r="P333" s="190">
        <f>O333*H333</f>
        <v>0</v>
      </c>
      <c r="Q333" s="190">
        <v>0</v>
      </c>
      <c r="R333" s="190">
        <f>Q333*H333</f>
        <v>0</v>
      </c>
      <c r="S333" s="190">
        <v>0</v>
      </c>
      <c r="T333" s="191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2" t="s">
        <v>623</v>
      </c>
      <c r="AT333" s="192" t="s">
        <v>129</v>
      </c>
      <c r="AU333" s="192" t="s">
        <v>81</v>
      </c>
      <c r="AY333" s="17" t="s">
        <v>126</v>
      </c>
      <c r="BE333" s="193">
        <f>IF(N333="základní",J333,0)</f>
        <v>0</v>
      </c>
      <c r="BF333" s="193">
        <f>IF(N333="snížená",J333,0)</f>
        <v>0</v>
      </c>
      <c r="BG333" s="193">
        <f>IF(N333="zákl. přenesená",J333,0)</f>
        <v>0</v>
      </c>
      <c r="BH333" s="193">
        <f>IF(N333="sníž. přenesená",J333,0)</f>
        <v>0</v>
      </c>
      <c r="BI333" s="193">
        <f>IF(N333="nulová",J333,0)</f>
        <v>0</v>
      </c>
      <c r="BJ333" s="17" t="s">
        <v>81</v>
      </c>
      <c r="BK333" s="193">
        <f>ROUND(I333*H333,2)</f>
        <v>0</v>
      </c>
      <c r="BL333" s="17" t="s">
        <v>623</v>
      </c>
      <c r="BM333" s="192" t="s">
        <v>639</v>
      </c>
    </row>
    <row r="334" spans="1:65" s="2" customFormat="1" ht="38.4">
      <c r="A334" s="34"/>
      <c r="B334" s="35"/>
      <c r="C334" s="36"/>
      <c r="D334" s="196" t="s">
        <v>151</v>
      </c>
      <c r="E334" s="36"/>
      <c r="F334" s="227" t="s">
        <v>640</v>
      </c>
      <c r="G334" s="36"/>
      <c r="H334" s="36"/>
      <c r="I334" s="228"/>
      <c r="J334" s="36"/>
      <c r="K334" s="36"/>
      <c r="L334" s="39"/>
      <c r="M334" s="229"/>
      <c r="N334" s="230"/>
      <c r="O334" s="71"/>
      <c r="P334" s="71"/>
      <c r="Q334" s="71"/>
      <c r="R334" s="71"/>
      <c r="S334" s="71"/>
      <c r="T334" s="72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151</v>
      </c>
      <c r="AU334" s="17" t="s">
        <v>81</v>
      </c>
    </row>
    <row r="335" spans="1:65" s="2" customFormat="1" ht="16.5" customHeight="1">
      <c r="A335" s="34"/>
      <c r="B335" s="35"/>
      <c r="C335" s="181" t="s">
        <v>641</v>
      </c>
      <c r="D335" s="181" t="s">
        <v>129</v>
      </c>
      <c r="E335" s="182" t="s">
        <v>642</v>
      </c>
      <c r="F335" s="183" t="s">
        <v>643</v>
      </c>
      <c r="G335" s="184" t="s">
        <v>569</v>
      </c>
      <c r="H335" s="185">
        <v>1</v>
      </c>
      <c r="I335" s="186"/>
      <c r="J335" s="187">
        <f>ROUND(I335*H335,2)</f>
        <v>0</v>
      </c>
      <c r="K335" s="183" t="s">
        <v>1</v>
      </c>
      <c r="L335" s="39"/>
      <c r="M335" s="188" t="s">
        <v>1</v>
      </c>
      <c r="N335" s="189" t="s">
        <v>41</v>
      </c>
      <c r="O335" s="71"/>
      <c r="P335" s="190">
        <f>O335*H335</f>
        <v>0</v>
      </c>
      <c r="Q335" s="190">
        <v>0</v>
      </c>
      <c r="R335" s="190">
        <f>Q335*H335</f>
        <v>0</v>
      </c>
      <c r="S335" s="190">
        <v>0</v>
      </c>
      <c r="T335" s="191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2" t="s">
        <v>623</v>
      </c>
      <c r="AT335" s="192" t="s">
        <v>129</v>
      </c>
      <c r="AU335" s="192" t="s">
        <v>81</v>
      </c>
      <c r="AY335" s="17" t="s">
        <v>126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7" t="s">
        <v>81</v>
      </c>
      <c r="BK335" s="193">
        <f>ROUND(I335*H335,2)</f>
        <v>0</v>
      </c>
      <c r="BL335" s="17" t="s">
        <v>623</v>
      </c>
      <c r="BM335" s="192" t="s">
        <v>644</v>
      </c>
    </row>
    <row r="336" spans="1:65" s="2" customFormat="1" ht="86.4">
      <c r="A336" s="34"/>
      <c r="B336" s="35"/>
      <c r="C336" s="36"/>
      <c r="D336" s="196" t="s">
        <v>151</v>
      </c>
      <c r="E336" s="36"/>
      <c r="F336" s="227" t="s">
        <v>645</v>
      </c>
      <c r="G336" s="36"/>
      <c r="H336" s="36"/>
      <c r="I336" s="228"/>
      <c r="J336" s="36"/>
      <c r="K336" s="36"/>
      <c r="L336" s="39"/>
      <c r="M336" s="229"/>
      <c r="N336" s="230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151</v>
      </c>
      <c r="AU336" s="17" t="s">
        <v>81</v>
      </c>
    </row>
    <row r="337" spans="1:65" s="2" customFormat="1" ht="21.75" customHeight="1">
      <c r="A337" s="34"/>
      <c r="B337" s="35"/>
      <c r="C337" s="181" t="s">
        <v>646</v>
      </c>
      <c r="D337" s="181" t="s">
        <v>129</v>
      </c>
      <c r="E337" s="182" t="s">
        <v>647</v>
      </c>
      <c r="F337" s="183" t="s">
        <v>648</v>
      </c>
      <c r="G337" s="184" t="s">
        <v>569</v>
      </c>
      <c r="H337" s="185">
        <v>1</v>
      </c>
      <c r="I337" s="186"/>
      <c r="J337" s="187">
        <f>ROUND(I337*H337,2)</f>
        <v>0</v>
      </c>
      <c r="K337" s="183" t="s">
        <v>1</v>
      </c>
      <c r="L337" s="39"/>
      <c r="M337" s="242" t="s">
        <v>1</v>
      </c>
      <c r="N337" s="243" t="s">
        <v>41</v>
      </c>
      <c r="O337" s="244"/>
      <c r="P337" s="245">
        <f>O337*H337</f>
        <v>0</v>
      </c>
      <c r="Q337" s="245">
        <v>0</v>
      </c>
      <c r="R337" s="245">
        <f>Q337*H337</f>
        <v>0</v>
      </c>
      <c r="S337" s="245">
        <v>0</v>
      </c>
      <c r="T337" s="24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2" t="s">
        <v>623</v>
      </c>
      <c r="AT337" s="192" t="s">
        <v>129</v>
      </c>
      <c r="AU337" s="192" t="s">
        <v>81</v>
      </c>
      <c r="AY337" s="17" t="s">
        <v>126</v>
      </c>
      <c r="BE337" s="193">
        <f>IF(N337="základní",J337,0)</f>
        <v>0</v>
      </c>
      <c r="BF337" s="193">
        <f>IF(N337="snížená",J337,0)</f>
        <v>0</v>
      </c>
      <c r="BG337" s="193">
        <f>IF(N337="zákl. přenesená",J337,0)</f>
        <v>0</v>
      </c>
      <c r="BH337" s="193">
        <f>IF(N337="sníž. přenesená",J337,0)</f>
        <v>0</v>
      </c>
      <c r="BI337" s="193">
        <f>IF(N337="nulová",J337,0)</f>
        <v>0</v>
      </c>
      <c r="BJ337" s="17" t="s">
        <v>81</v>
      </c>
      <c r="BK337" s="193">
        <f>ROUND(I337*H337,2)</f>
        <v>0</v>
      </c>
      <c r="BL337" s="17" t="s">
        <v>623</v>
      </c>
      <c r="BM337" s="192" t="s">
        <v>649</v>
      </c>
    </row>
    <row r="338" spans="1:65" s="2" customFormat="1" ht="6.9" customHeight="1">
      <c r="A338" s="34"/>
      <c r="B338" s="54"/>
      <c r="C338" s="55"/>
      <c r="D338" s="55"/>
      <c r="E338" s="55"/>
      <c r="F338" s="55"/>
      <c r="G338" s="55"/>
      <c r="H338" s="55"/>
      <c r="I338" s="55"/>
      <c r="J338" s="55"/>
      <c r="K338" s="55"/>
      <c r="L338" s="39"/>
      <c r="M338" s="34"/>
      <c r="O338" s="34"/>
      <c r="P338" s="34"/>
      <c r="Q338" s="34"/>
      <c r="R338" s="34"/>
      <c r="S338" s="34"/>
      <c r="T338" s="34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</row>
  </sheetData>
  <sheetProtection algorithmName="SHA-512" hashValue="8JxbiOW8fBlUtu/3ruz34/s4NZcoz5MDPgvsilvy2XAJCzHRUND0mLBi13kqyPzl2652TggB9KUiQAJDHyrvdw==" saltValue="yweC15HcSjOYs/t5CUVHuxAPxOpuj8GUNwide9Zaj2Dqg9eZuvq47VEcKBZHdG1+FNLRDPAYzQk4N9usv3BWMg==" spinCount="100000" sheet="1" objects="1" scenarios="1" formatColumns="0" formatRows="0" autoFilter="0"/>
  <autoFilter ref="C132:K337"/>
  <mergeCells count="6">
    <mergeCell ref="L2:V2"/>
    <mergeCell ref="E7:H7"/>
    <mergeCell ref="E16:H16"/>
    <mergeCell ref="E25:H25"/>
    <mergeCell ref="E85:H85"/>
    <mergeCell ref="E125:H12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2021_08_02 - IT4 INNOVATI...</vt:lpstr>
      <vt:lpstr>'2021_08_02 - IT4 INNOVATI...'!Názvy_tisku</vt:lpstr>
      <vt:lpstr>'Rekapitulace stavby'!Názvy_tisku</vt:lpstr>
      <vt:lpstr>'2021_08_02 - IT4 INNOVATI...'!Oblast_tisku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DESKTOP-RBAEJ1B\Uživatel</dc:creator>
  <cp:lastModifiedBy>alena</cp:lastModifiedBy>
  <cp:lastPrinted>2021-08-03T05:54:29Z</cp:lastPrinted>
  <dcterms:created xsi:type="dcterms:W3CDTF">2021-08-02T14:16:29Z</dcterms:created>
  <dcterms:modified xsi:type="dcterms:W3CDTF">2021-08-03T05:54:38Z</dcterms:modified>
</cp:coreProperties>
</file>